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ZL-01\U80844209\config\Desktop\Vorlage Financial reporting\"/>
    </mc:Choice>
  </mc:AlternateContent>
  <xr:revisionPtr revIDLastSave="0" documentId="8_{38E0FBAD-106D-4229-BFA2-275E7D04A664}" xr6:coauthVersionLast="47" xr6:coauthVersionMax="47" xr10:uidLastSave="{00000000-0000-0000-0000-000000000000}"/>
  <bookViews>
    <workbookView xWindow="3510" yWindow="3510" windowWidth="21600" windowHeight="11295"/>
  </bookViews>
  <sheets>
    <sheet name="CONTROLS" sheetId="10" r:id="rId1"/>
    <sheet name="TITLE" sheetId="3" r:id="rId2"/>
    <sheet name="BS" sheetId="2" r:id="rId3"/>
    <sheet name="IS" sheetId="4" r:id="rId4"/>
    <sheet name="CP ind" sheetId="7" r:id="rId5"/>
    <sheet name="CP dir" sheetId="9" r:id="rId6"/>
    <sheet name="BUD" sheetId="6" r:id="rId7"/>
    <sheet name="BAZL" sheetId="11" r:id="rId8"/>
  </sheets>
  <definedNames>
    <definedName name="_xlnm.Print_Area" localSheetId="2">BS!$A$1:$I$118</definedName>
    <definedName name="_xlnm.Print_Area" localSheetId="3">IS!$A$1:$I$74</definedName>
    <definedName name="_xlnm.Print_Area" localSheetId="1">TITLE!$A$1:$G$55</definedName>
    <definedName name="tmBAZL_D" localSheetId="1">TITLE!$A$1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9" l="1"/>
  <c r="P7" i="7"/>
  <c r="I7" i="4"/>
  <c r="I7" i="2"/>
  <c r="C33" i="10"/>
  <c r="G2" i="11"/>
  <c r="C2" i="11"/>
  <c r="G25" i="11"/>
  <c r="G24" i="11"/>
  <c r="G46" i="11" s="1"/>
  <c r="G23" i="11"/>
  <c r="G22" i="11"/>
  <c r="G21" i="11"/>
  <c r="G20" i="11"/>
  <c r="G42" i="11" s="1"/>
  <c r="G19" i="11"/>
  <c r="G18" i="11"/>
  <c r="G17" i="11"/>
  <c r="G16" i="11"/>
  <c r="G38" i="11" s="1"/>
  <c r="G15" i="11"/>
  <c r="G14" i="11"/>
  <c r="G13" i="11"/>
  <c r="G35" i="11" s="1"/>
  <c r="G12" i="11"/>
  <c r="G34" i="11" s="1"/>
  <c r="G11" i="11"/>
  <c r="G10" i="11"/>
  <c r="G9" i="11"/>
  <c r="G8" i="11"/>
  <c r="G30" i="11" s="1"/>
  <c r="G7" i="11"/>
  <c r="G6" i="11"/>
  <c r="G5" i="11"/>
  <c r="G4" i="11"/>
  <c r="G26" i="11" s="1"/>
  <c r="H25" i="11"/>
  <c r="H24" i="11"/>
  <c r="H23" i="11"/>
  <c r="H22" i="11"/>
  <c r="H44" i="11" s="1"/>
  <c r="H21" i="11"/>
  <c r="H20" i="11"/>
  <c r="H19" i="11"/>
  <c r="H18" i="11"/>
  <c r="H40" i="11" s="1"/>
  <c r="H17" i="11"/>
  <c r="H16" i="11"/>
  <c r="H15" i="11"/>
  <c r="H14" i="11"/>
  <c r="H36" i="11" s="1"/>
  <c r="H13" i="11"/>
  <c r="H35" i="11" s="1"/>
  <c r="H12" i="11"/>
  <c r="H11" i="11"/>
  <c r="H10" i="11"/>
  <c r="H9" i="11"/>
  <c r="H8" i="11"/>
  <c r="H7" i="11"/>
  <c r="H6" i="11"/>
  <c r="H5" i="11"/>
  <c r="H27" i="11" s="1"/>
  <c r="H4" i="11"/>
  <c r="J25" i="11"/>
  <c r="I25" i="11"/>
  <c r="J24" i="11"/>
  <c r="I24" i="11"/>
  <c r="J23" i="11"/>
  <c r="I23" i="11"/>
  <c r="I45" i="11" s="1"/>
  <c r="J22" i="11"/>
  <c r="I22" i="11"/>
  <c r="J21" i="11"/>
  <c r="J43" i="11" s="1"/>
  <c r="I21" i="11"/>
  <c r="I43" i="11" s="1"/>
  <c r="J20" i="11"/>
  <c r="I20" i="11"/>
  <c r="J19" i="11"/>
  <c r="I19" i="11"/>
  <c r="J18" i="11"/>
  <c r="J40" i="11" s="1"/>
  <c r="I18" i="11"/>
  <c r="J17" i="11"/>
  <c r="I17" i="11"/>
  <c r="I39" i="11" s="1"/>
  <c r="J16" i="11"/>
  <c r="I16" i="11"/>
  <c r="J15" i="11"/>
  <c r="I15" i="11"/>
  <c r="J14" i="11"/>
  <c r="J36" i="11" s="1"/>
  <c r="I14" i="11"/>
  <c r="J13" i="11"/>
  <c r="J35" i="11"/>
  <c r="I13" i="11"/>
  <c r="J12" i="11"/>
  <c r="J34" i="11"/>
  <c r="I12" i="11"/>
  <c r="J11" i="11"/>
  <c r="J33" i="11" s="1"/>
  <c r="I11" i="11"/>
  <c r="J10" i="11"/>
  <c r="J32" i="11" s="1"/>
  <c r="I10" i="11"/>
  <c r="I32" i="11" s="1"/>
  <c r="J9" i="11"/>
  <c r="J31" i="11" s="1"/>
  <c r="I9" i="11"/>
  <c r="J8" i="11"/>
  <c r="I8" i="11"/>
  <c r="I30" i="11" s="1"/>
  <c r="J7" i="11"/>
  <c r="I7" i="11"/>
  <c r="I29" i="11" s="1"/>
  <c r="J6" i="11"/>
  <c r="I6" i="11"/>
  <c r="J5" i="11"/>
  <c r="J27" i="11"/>
  <c r="I5" i="11"/>
  <c r="J4" i="11"/>
  <c r="I4" i="11"/>
  <c r="I26" i="11" s="1"/>
  <c r="R25" i="11"/>
  <c r="Q25" i="11"/>
  <c r="P25" i="11"/>
  <c r="O25" i="11"/>
  <c r="N25" i="11"/>
  <c r="M25" i="11"/>
  <c r="L25" i="11"/>
  <c r="K25" i="11"/>
  <c r="R24" i="11"/>
  <c r="R46" i="11" s="1"/>
  <c r="Q24" i="11"/>
  <c r="P24" i="11"/>
  <c r="O24" i="11"/>
  <c r="N24" i="11"/>
  <c r="N46" i="11" s="1"/>
  <c r="M24" i="11"/>
  <c r="L24" i="11"/>
  <c r="L46" i="11" s="1"/>
  <c r="K24" i="11"/>
  <c r="R23" i="11"/>
  <c r="R45" i="11"/>
  <c r="Q23" i="11"/>
  <c r="P23" i="11"/>
  <c r="O23" i="11"/>
  <c r="N23" i="11"/>
  <c r="N45" i="11"/>
  <c r="M23" i="11"/>
  <c r="L23" i="11"/>
  <c r="K23" i="11"/>
  <c r="R22" i="11"/>
  <c r="R44" i="11"/>
  <c r="Q22" i="11"/>
  <c r="Q44" i="11" s="1"/>
  <c r="P22" i="11"/>
  <c r="O22" i="11"/>
  <c r="O44" i="11" s="1"/>
  <c r="N22" i="11"/>
  <c r="N44" i="11" s="1"/>
  <c r="M22" i="11"/>
  <c r="L22" i="11"/>
  <c r="L44" i="11" s="1"/>
  <c r="K22" i="11"/>
  <c r="K44" i="11" s="1"/>
  <c r="R21" i="11"/>
  <c r="R43" i="11"/>
  <c r="Q21" i="11"/>
  <c r="P21" i="11"/>
  <c r="O21" i="11"/>
  <c r="N21" i="11"/>
  <c r="M21" i="11"/>
  <c r="M43" i="11" s="1"/>
  <c r="L21" i="11"/>
  <c r="L43" i="11" s="1"/>
  <c r="K21" i="11"/>
  <c r="K43" i="11" s="1"/>
  <c r="R20" i="11"/>
  <c r="R42" i="11" s="1"/>
  <c r="Q20" i="11"/>
  <c r="P20" i="11"/>
  <c r="O20" i="11"/>
  <c r="N20" i="11"/>
  <c r="N42" i="11" s="1"/>
  <c r="M20" i="11"/>
  <c r="L20" i="11"/>
  <c r="K20" i="11"/>
  <c r="R19" i="11"/>
  <c r="Q19" i="11"/>
  <c r="P19" i="11"/>
  <c r="P41" i="11"/>
  <c r="O19" i="11"/>
  <c r="N19" i="11"/>
  <c r="N41" i="11" s="1"/>
  <c r="M19" i="11"/>
  <c r="M41" i="11" s="1"/>
  <c r="L19" i="11"/>
  <c r="L41" i="11" s="1"/>
  <c r="K19" i="11"/>
  <c r="R18" i="11"/>
  <c r="Q18" i="11"/>
  <c r="P18" i="11"/>
  <c r="P40" i="11"/>
  <c r="O18" i="11"/>
  <c r="O40" i="11" s="1"/>
  <c r="N18" i="11"/>
  <c r="M18" i="11"/>
  <c r="L18" i="11"/>
  <c r="L40" i="11"/>
  <c r="K18" i="11"/>
  <c r="K40" i="11" s="1"/>
  <c r="R17" i="11"/>
  <c r="R39" i="11"/>
  <c r="Q17" i="11"/>
  <c r="Q39" i="11" s="1"/>
  <c r="P17" i="11"/>
  <c r="O17" i="11"/>
  <c r="N17" i="11"/>
  <c r="N39" i="11"/>
  <c r="M17" i="11"/>
  <c r="M39" i="11" s="1"/>
  <c r="L17" i="11"/>
  <c r="K17" i="11"/>
  <c r="R16" i="11"/>
  <c r="R38" i="11" s="1"/>
  <c r="Q16" i="11"/>
  <c r="P16" i="11"/>
  <c r="P38" i="11"/>
  <c r="O16" i="11"/>
  <c r="N16" i="11"/>
  <c r="N38" i="11" s="1"/>
  <c r="M16" i="11"/>
  <c r="L16" i="11"/>
  <c r="L38" i="11"/>
  <c r="K16" i="11"/>
  <c r="R15" i="11"/>
  <c r="R37" i="11"/>
  <c r="Q15" i="11"/>
  <c r="P15" i="11"/>
  <c r="O15" i="11"/>
  <c r="O37" i="11" s="1"/>
  <c r="N15" i="11"/>
  <c r="N37" i="11"/>
  <c r="M15" i="11"/>
  <c r="L15" i="11"/>
  <c r="K15" i="11"/>
  <c r="R14" i="11"/>
  <c r="R36" i="11" s="1"/>
  <c r="Q14" i="11"/>
  <c r="P14" i="11"/>
  <c r="P36" i="11"/>
  <c r="O14" i="11"/>
  <c r="O36" i="11" s="1"/>
  <c r="N14" i="11"/>
  <c r="M14" i="11"/>
  <c r="L14" i="11"/>
  <c r="L36" i="11"/>
  <c r="K14" i="11"/>
  <c r="R13" i="11"/>
  <c r="R35" i="11"/>
  <c r="Q13" i="11"/>
  <c r="Q35" i="11" s="1"/>
  <c r="P13" i="11"/>
  <c r="O13" i="11"/>
  <c r="N13" i="11"/>
  <c r="N35" i="11"/>
  <c r="M13" i="11"/>
  <c r="M35" i="11"/>
  <c r="L13" i="11"/>
  <c r="L35" i="11" s="1"/>
  <c r="K13" i="11"/>
  <c r="R12" i="11"/>
  <c r="R34" i="11"/>
  <c r="Q12" i="11"/>
  <c r="P12" i="11"/>
  <c r="P34" i="11" s="1"/>
  <c r="O12" i="11"/>
  <c r="N12" i="11"/>
  <c r="N34" i="11"/>
  <c r="M12" i="11"/>
  <c r="L12" i="11"/>
  <c r="K12" i="11"/>
  <c r="R11" i="11"/>
  <c r="R33" i="11"/>
  <c r="Q11" i="11"/>
  <c r="Q33" i="11" s="1"/>
  <c r="P11" i="11"/>
  <c r="P33" i="11" s="1"/>
  <c r="O11" i="11"/>
  <c r="O33" i="11" s="1"/>
  <c r="N11" i="11"/>
  <c r="N33" i="11" s="1"/>
  <c r="M11" i="11"/>
  <c r="L11" i="11"/>
  <c r="L33" i="11" s="1"/>
  <c r="K11" i="11"/>
  <c r="K33" i="11" s="1"/>
  <c r="R10" i="11"/>
  <c r="Q10" i="11"/>
  <c r="P10" i="11"/>
  <c r="P32" i="11" s="1"/>
  <c r="O10" i="11"/>
  <c r="N10" i="11"/>
  <c r="N32" i="11"/>
  <c r="M10" i="11"/>
  <c r="M32" i="11" s="1"/>
  <c r="L10" i="11"/>
  <c r="K10" i="11"/>
  <c r="K32" i="11" s="1"/>
  <c r="R9" i="11"/>
  <c r="R31" i="11" s="1"/>
  <c r="Q9" i="11"/>
  <c r="P9" i="11"/>
  <c r="O9" i="11"/>
  <c r="O31" i="11" s="1"/>
  <c r="N9" i="11"/>
  <c r="N31" i="11" s="1"/>
  <c r="M9" i="11"/>
  <c r="L9" i="11"/>
  <c r="L31" i="11" s="1"/>
  <c r="K9" i="11"/>
  <c r="R8" i="11"/>
  <c r="Q8" i="11"/>
  <c r="P8" i="11"/>
  <c r="P30" i="11"/>
  <c r="O8" i="11"/>
  <c r="N8" i="11"/>
  <c r="N30" i="11" s="1"/>
  <c r="M8" i="11"/>
  <c r="M30" i="11" s="1"/>
  <c r="L8" i="11"/>
  <c r="L30" i="11" s="1"/>
  <c r="K8" i="11"/>
  <c r="R7" i="11"/>
  <c r="R29" i="11" s="1"/>
  <c r="Q7" i="11"/>
  <c r="Q29" i="11" s="1"/>
  <c r="P7" i="11"/>
  <c r="P29" i="11"/>
  <c r="O7" i="11"/>
  <c r="O29" i="11" s="1"/>
  <c r="N7" i="11"/>
  <c r="M7" i="11"/>
  <c r="L7" i="11"/>
  <c r="L29" i="11"/>
  <c r="K7" i="11"/>
  <c r="R6" i="11"/>
  <c r="Q6" i="11"/>
  <c r="Q28" i="11" s="1"/>
  <c r="P6" i="11"/>
  <c r="P28" i="11" s="1"/>
  <c r="O6" i="11"/>
  <c r="N6" i="11"/>
  <c r="N28" i="11"/>
  <c r="M6" i="11"/>
  <c r="M28" i="11" s="1"/>
  <c r="L6" i="11"/>
  <c r="L28" i="11"/>
  <c r="K6" i="11"/>
  <c r="R5" i="11"/>
  <c r="R27" i="11" s="1"/>
  <c r="Q5" i="11"/>
  <c r="P5" i="11"/>
  <c r="O5" i="11"/>
  <c r="O27" i="11" s="1"/>
  <c r="N5" i="11"/>
  <c r="N27" i="11"/>
  <c r="M5" i="11"/>
  <c r="M27" i="11" s="1"/>
  <c r="L5" i="11"/>
  <c r="K5" i="11"/>
  <c r="R4" i="11"/>
  <c r="R26" i="11"/>
  <c r="Q4" i="11"/>
  <c r="P4" i="11"/>
  <c r="P26" i="11"/>
  <c r="O4" i="11"/>
  <c r="O26" i="11" s="1"/>
  <c r="N4" i="11"/>
  <c r="N26" i="11"/>
  <c r="M4" i="11"/>
  <c r="M26" i="11" s="1"/>
  <c r="L4" i="11"/>
  <c r="L26" i="11" s="1"/>
  <c r="K4" i="11"/>
  <c r="C49" i="10"/>
  <c r="C43" i="10"/>
  <c r="C39" i="10"/>
  <c r="C37" i="10"/>
  <c r="C25" i="10"/>
  <c r="C15" i="10"/>
  <c r="I23" i="2"/>
  <c r="G23" i="2"/>
  <c r="I20" i="2"/>
  <c r="G20" i="2"/>
  <c r="H24" i="3"/>
  <c r="M44" i="11"/>
  <c r="G44" i="11"/>
  <c r="Q43" i="11"/>
  <c r="O43" i="11"/>
  <c r="G43" i="11"/>
  <c r="Q42" i="11"/>
  <c r="O42" i="11"/>
  <c r="M42" i="11"/>
  <c r="K42" i="11"/>
  <c r="Q41" i="11"/>
  <c r="O41" i="11"/>
  <c r="K41" i="11"/>
  <c r="I41" i="11"/>
  <c r="Q40" i="11"/>
  <c r="M40" i="11"/>
  <c r="I40" i="11"/>
  <c r="O39" i="11"/>
  <c r="K39" i="11"/>
  <c r="G39" i="11"/>
  <c r="Q38" i="11"/>
  <c r="O38" i="11"/>
  <c r="M38" i="11"/>
  <c r="K38" i="11"/>
  <c r="I38" i="11"/>
  <c r="Q37" i="11"/>
  <c r="M37" i="11"/>
  <c r="K37" i="11"/>
  <c r="I37" i="11"/>
  <c r="Q36" i="11"/>
  <c r="M36" i="11"/>
  <c r="K36" i="11"/>
  <c r="G36" i="11"/>
  <c r="O35" i="11"/>
  <c r="K35" i="11"/>
  <c r="K29" i="11"/>
  <c r="K28" i="11"/>
  <c r="K27" i="11"/>
  <c r="Q46" i="11"/>
  <c r="O46" i="11"/>
  <c r="M46" i="11"/>
  <c r="K46" i="11"/>
  <c r="Q34" i="11"/>
  <c r="O34" i="11"/>
  <c r="M34" i="11"/>
  <c r="K34" i="11"/>
  <c r="M33" i="11"/>
  <c r="Q32" i="11"/>
  <c r="O32" i="11"/>
  <c r="Q31" i="11"/>
  <c r="M31" i="11"/>
  <c r="K31" i="11"/>
  <c r="O30" i="11"/>
  <c r="K30" i="11"/>
  <c r="G1" i="11"/>
  <c r="C3" i="11"/>
  <c r="C1" i="11"/>
  <c r="Q26" i="11"/>
  <c r="K26" i="11"/>
  <c r="C59" i="11"/>
  <c r="P6" i="6"/>
  <c r="P5" i="6"/>
  <c r="P6" i="9"/>
  <c r="P5" i="9"/>
  <c r="A83" i="11"/>
  <c r="A84" i="11" s="1"/>
  <c r="B82" i="11"/>
  <c r="N23" i="9"/>
  <c r="C79" i="11"/>
  <c r="C80" i="11"/>
  <c r="C78" i="11"/>
  <c r="C76" i="11"/>
  <c r="C71" i="11"/>
  <c r="C70" i="11"/>
  <c r="C62" i="11"/>
  <c r="C77" i="11"/>
  <c r="C75" i="11"/>
  <c r="C74" i="11"/>
  <c r="C73" i="11"/>
  <c r="C72" i="11"/>
  <c r="C69" i="11"/>
  <c r="C68" i="11"/>
  <c r="C61" i="11"/>
  <c r="C60" i="11"/>
  <c r="C63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64" i="11"/>
  <c r="C65" i="11"/>
  <c r="C66" i="11"/>
  <c r="C67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7" i="10"/>
  <c r="C6" i="10"/>
  <c r="P6" i="7"/>
  <c r="P5" i="7"/>
  <c r="I6" i="4"/>
  <c r="I5" i="4"/>
  <c r="I6" i="2"/>
  <c r="I5" i="2"/>
  <c r="C7" i="6"/>
  <c r="C6" i="6"/>
  <c r="C7" i="9"/>
  <c r="C6" i="9"/>
  <c r="C7" i="7"/>
  <c r="C7" i="4"/>
  <c r="C6" i="7"/>
  <c r="C6" i="4"/>
  <c r="C7" i="2"/>
  <c r="C6" i="2"/>
  <c r="P20" i="9"/>
  <c r="P20" i="7"/>
  <c r="P50" i="6"/>
  <c r="P49" i="6"/>
  <c r="P45" i="6"/>
  <c r="P44" i="6"/>
  <c r="P43" i="6"/>
  <c r="P42" i="6"/>
  <c r="P41" i="6"/>
  <c r="P40" i="6"/>
  <c r="P35" i="6"/>
  <c r="P34" i="6"/>
  <c r="P33" i="6"/>
  <c r="P32" i="6"/>
  <c r="P31" i="6"/>
  <c r="P36" i="6" s="1"/>
  <c r="P26" i="6"/>
  <c r="P25" i="6"/>
  <c r="P24" i="6"/>
  <c r="P27" i="6" s="1"/>
  <c r="P19" i="6"/>
  <c r="P18" i="6"/>
  <c r="P15" i="6"/>
  <c r="P14" i="6"/>
  <c r="G28" i="11"/>
  <c r="P13" i="6"/>
  <c r="N43" i="9"/>
  <c r="M43" i="9"/>
  <c r="L43" i="9"/>
  <c r="K43" i="9"/>
  <c r="J43" i="9"/>
  <c r="I43" i="9"/>
  <c r="H43" i="9"/>
  <c r="G43" i="9"/>
  <c r="F43" i="9"/>
  <c r="E43" i="9"/>
  <c r="E45" i="9" s="1"/>
  <c r="F13" i="9" s="1"/>
  <c r="F45" i="9" s="1"/>
  <c r="G13" i="9" s="1"/>
  <c r="D43" i="9"/>
  <c r="C43" i="9"/>
  <c r="P41" i="9"/>
  <c r="P40" i="9"/>
  <c r="P39" i="9"/>
  <c r="P38" i="9"/>
  <c r="P37" i="9"/>
  <c r="P36" i="9"/>
  <c r="P35" i="9"/>
  <c r="P34" i="9"/>
  <c r="P33" i="9"/>
  <c r="P43" i="9" s="1"/>
  <c r="P45" i="9" s="1"/>
  <c r="N31" i="9"/>
  <c r="M31" i="9"/>
  <c r="L31" i="9"/>
  <c r="K31" i="9"/>
  <c r="J31" i="9"/>
  <c r="I31" i="9"/>
  <c r="H31" i="9"/>
  <c r="G31" i="9"/>
  <c r="G45" i="9" s="1"/>
  <c r="H13" i="9" s="1"/>
  <c r="F31" i="9"/>
  <c r="E31" i="9"/>
  <c r="D31" i="9"/>
  <c r="C31" i="9"/>
  <c r="C45" i="9" s="1"/>
  <c r="D13" i="9" s="1"/>
  <c r="D45" i="9" s="1"/>
  <c r="E13" i="9" s="1"/>
  <c r="P29" i="9"/>
  <c r="P28" i="9"/>
  <c r="P27" i="9"/>
  <c r="P26" i="9"/>
  <c r="P25" i="9"/>
  <c r="P31" i="9" s="1"/>
  <c r="M23" i="9"/>
  <c r="L23" i="9"/>
  <c r="K23" i="9"/>
  <c r="J23" i="9"/>
  <c r="I23" i="9"/>
  <c r="H23" i="9"/>
  <c r="G23" i="9"/>
  <c r="F23" i="9"/>
  <c r="E23" i="9"/>
  <c r="D23" i="9"/>
  <c r="C23" i="9"/>
  <c r="P21" i="9"/>
  <c r="P19" i="9"/>
  <c r="P18" i="9"/>
  <c r="P17" i="9"/>
  <c r="P16" i="9"/>
  <c r="P23" i="9" s="1"/>
  <c r="P15" i="9"/>
  <c r="P13" i="9"/>
  <c r="P13" i="7"/>
  <c r="P41" i="7"/>
  <c r="P40" i="7"/>
  <c r="P39" i="7"/>
  <c r="P38" i="7"/>
  <c r="P37" i="7"/>
  <c r="P43" i="7" s="1"/>
  <c r="P45" i="7" s="1"/>
  <c r="P36" i="7"/>
  <c r="P35" i="7"/>
  <c r="P34" i="7"/>
  <c r="P33" i="7"/>
  <c r="P29" i="7"/>
  <c r="P28" i="7"/>
  <c r="P27" i="7"/>
  <c r="P26" i="7"/>
  <c r="P25" i="7"/>
  <c r="P31" i="7" s="1"/>
  <c r="P21" i="7"/>
  <c r="P19" i="7"/>
  <c r="P18" i="7"/>
  <c r="P17" i="7"/>
  <c r="P16" i="7"/>
  <c r="P15" i="7"/>
  <c r="I92" i="2"/>
  <c r="I90" i="2"/>
  <c r="I77" i="2"/>
  <c r="I75" i="2"/>
  <c r="I64" i="2"/>
  <c r="I42" i="2"/>
  <c r="C71" i="2"/>
  <c r="C84" i="2" s="1"/>
  <c r="C98" i="2" s="1"/>
  <c r="C96" i="2"/>
  <c r="E71" i="2"/>
  <c r="E96" i="2"/>
  <c r="C82" i="2"/>
  <c r="E82" i="2"/>
  <c r="G80" i="2"/>
  <c r="I80" i="2"/>
  <c r="G79" i="2"/>
  <c r="I79" i="2"/>
  <c r="G75" i="2"/>
  <c r="G74" i="2"/>
  <c r="I74" i="2"/>
  <c r="G65" i="2"/>
  <c r="I65" i="2"/>
  <c r="G62" i="2"/>
  <c r="G71" i="2" s="1"/>
  <c r="I62" i="2"/>
  <c r="G61" i="2"/>
  <c r="I61" i="2"/>
  <c r="G35" i="2"/>
  <c r="G37" i="2" s="1"/>
  <c r="I35" i="2"/>
  <c r="G38" i="2"/>
  <c r="I38" i="2"/>
  <c r="G41" i="2"/>
  <c r="G43" i="2" s="1"/>
  <c r="I41" i="2"/>
  <c r="G44" i="2"/>
  <c r="I44" i="2"/>
  <c r="G48" i="2"/>
  <c r="I48" i="2"/>
  <c r="G32" i="2"/>
  <c r="I32" i="2"/>
  <c r="G29" i="2"/>
  <c r="G31" i="2" s="1"/>
  <c r="I29" i="2"/>
  <c r="G22" i="2"/>
  <c r="I22" i="2"/>
  <c r="G19" i="2"/>
  <c r="I19" i="2"/>
  <c r="G16" i="2"/>
  <c r="I16" i="2"/>
  <c r="G86" i="2"/>
  <c r="G96" i="2" s="1"/>
  <c r="I86" i="2"/>
  <c r="G94" i="2"/>
  <c r="I94" i="2"/>
  <c r="G87" i="2"/>
  <c r="I87" i="2"/>
  <c r="G89" i="2"/>
  <c r="I89" i="2"/>
  <c r="G90" i="2"/>
  <c r="G93" i="2"/>
  <c r="I93" i="2"/>
  <c r="G92" i="2"/>
  <c r="G88" i="2"/>
  <c r="I88" i="2"/>
  <c r="G91" i="2"/>
  <c r="I91" i="2"/>
  <c r="G78" i="2"/>
  <c r="I78" i="2"/>
  <c r="G77" i="2"/>
  <c r="G76" i="2"/>
  <c r="I76" i="2"/>
  <c r="G73" i="2"/>
  <c r="G82" i="2" s="1"/>
  <c r="I73" i="2"/>
  <c r="G69" i="2"/>
  <c r="I69" i="2"/>
  <c r="G68" i="2"/>
  <c r="I68" i="2"/>
  <c r="G67" i="2"/>
  <c r="I67" i="2"/>
  <c r="G66" i="2"/>
  <c r="I66" i="2"/>
  <c r="G64" i="2"/>
  <c r="G63" i="2"/>
  <c r="I71" i="2"/>
  <c r="I63" i="2"/>
  <c r="G53" i="2"/>
  <c r="I53" i="2"/>
  <c r="G52" i="2"/>
  <c r="I52" i="2"/>
  <c r="G50" i="2"/>
  <c r="I50" i="2"/>
  <c r="G49" i="2"/>
  <c r="G51" i="2" s="1"/>
  <c r="I49" i="2"/>
  <c r="G47" i="2"/>
  <c r="I47" i="2"/>
  <c r="G46" i="2"/>
  <c r="I46" i="2"/>
  <c r="G45" i="2"/>
  <c r="I45" i="2"/>
  <c r="G42" i="2"/>
  <c r="G39" i="2"/>
  <c r="I39" i="2"/>
  <c r="G36" i="2"/>
  <c r="I36" i="2"/>
  <c r="G33" i="2"/>
  <c r="G34" i="2" s="1"/>
  <c r="I33" i="2"/>
  <c r="G30" i="2"/>
  <c r="I30" i="2"/>
  <c r="G25" i="2"/>
  <c r="I25" i="2"/>
  <c r="G24" i="2"/>
  <c r="I24" i="2"/>
  <c r="G21" i="2"/>
  <c r="I21" i="2"/>
  <c r="G18" i="2"/>
  <c r="I18" i="2"/>
  <c r="G17" i="2"/>
  <c r="I17" i="2"/>
  <c r="D20" i="6"/>
  <c r="E20" i="6"/>
  <c r="E22" i="6" s="1"/>
  <c r="E29" i="6" s="1"/>
  <c r="E38" i="6" s="1"/>
  <c r="E47" i="6" s="1"/>
  <c r="E52" i="6" s="1"/>
  <c r="F20" i="6"/>
  <c r="F22" i="6" s="1"/>
  <c r="F29" i="6" s="1"/>
  <c r="F38" i="6" s="1"/>
  <c r="F47" i="6" s="1"/>
  <c r="F52" i="6" s="1"/>
  <c r="G20" i="6"/>
  <c r="H20" i="6"/>
  <c r="I20" i="6"/>
  <c r="J20" i="6"/>
  <c r="K20" i="6"/>
  <c r="K22" i="6" s="1"/>
  <c r="K29" i="6" s="1"/>
  <c r="K38" i="6" s="1"/>
  <c r="K47" i="6" s="1"/>
  <c r="K52" i="6" s="1"/>
  <c r="L20" i="6"/>
  <c r="M20" i="6"/>
  <c r="M22" i="6" s="1"/>
  <c r="M29" i="6" s="1"/>
  <c r="M38" i="6" s="1"/>
  <c r="M47" i="6" s="1"/>
  <c r="M52" i="6" s="1"/>
  <c r="N20" i="6"/>
  <c r="D16" i="6"/>
  <c r="D22" i="6" s="1"/>
  <c r="D29" i="6" s="1"/>
  <c r="D38" i="6" s="1"/>
  <c r="D47" i="6" s="1"/>
  <c r="D52" i="6" s="1"/>
  <c r="E16" i="6"/>
  <c r="F16" i="6"/>
  <c r="G16" i="6"/>
  <c r="H16" i="6"/>
  <c r="H22" i="6" s="1"/>
  <c r="H29" i="6" s="1"/>
  <c r="H38" i="6" s="1"/>
  <c r="H47" i="6" s="1"/>
  <c r="H52" i="6" s="1"/>
  <c r="I16" i="6"/>
  <c r="I22" i="6" s="1"/>
  <c r="I29" i="6" s="1"/>
  <c r="I38" i="6" s="1"/>
  <c r="I47" i="6" s="1"/>
  <c r="I52" i="6" s="1"/>
  <c r="J16" i="6"/>
  <c r="J22" i="6" s="1"/>
  <c r="J29" i="6" s="1"/>
  <c r="J38" i="6" s="1"/>
  <c r="J47" i="6" s="1"/>
  <c r="J52" i="6" s="1"/>
  <c r="K16" i="6"/>
  <c r="L16" i="6"/>
  <c r="L22" i="6"/>
  <c r="L29" i="6" s="1"/>
  <c r="L38" i="6" s="1"/>
  <c r="L47" i="6" s="1"/>
  <c r="L52" i="6" s="1"/>
  <c r="M16" i="6"/>
  <c r="N16" i="6"/>
  <c r="N22" i="6" s="1"/>
  <c r="N29" i="6" s="1"/>
  <c r="N38" i="6" s="1"/>
  <c r="N47" i="6" s="1"/>
  <c r="N52" i="6" s="1"/>
  <c r="D27" i="6"/>
  <c r="E27" i="6"/>
  <c r="F27" i="6"/>
  <c r="G27" i="6"/>
  <c r="H27" i="6"/>
  <c r="I27" i="6"/>
  <c r="J27" i="6"/>
  <c r="K27" i="6"/>
  <c r="L27" i="6"/>
  <c r="M27" i="6"/>
  <c r="N27" i="6"/>
  <c r="D36" i="6"/>
  <c r="E36" i="6"/>
  <c r="F36" i="6"/>
  <c r="G36" i="6"/>
  <c r="H36" i="6"/>
  <c r="I36" i="6"/>
  <c r="J36" i="6"/>
  <c r="K36" i="6"/>
  <c r="L36" i="6"/>
  <c r="M36" i="6"/>
  <c r="N36" i="6"/>
  <c r="C36" i="6"/>
  <c r="C27" i="6"/>
  <c r="C20" i="6"/>
  <c r="C22" i="6" s="1"/>
  <c r="C29" i="6" s="1"/>
  <c r="C38" i="6" s="1"/>
  <c r="C47" i="6" s="1"/>
  <c r="C52" i="6" s="1"/>
  <c r="C16" i="6"/>
  <c r="N23" i="7"/>
  <c r="M23" i="7"/>
  <c r="L23" i="7"/>
  <c r="K23" i="7"/>
  <c r="J23" i="7"/>
  <c r="I23" i="7"/>
  <c r="H23" i="7"/>
  <c r="G23" i="7"/>
  <c r="F23" i="7"/>
  <c r="E23" i="7"/>
  <c r="D23" i="7"/>
  <c r="N31" i="7"/>
  <c r="M31" i="7"/>
  <c r="L31" i="7"/>
  <c r="K31" i="7"/>
  <c r="J31" i="7"/>
  <c r="I31" i="7"/>
  <c r="H31" i="7"/>
  <c r="G31" i="7"/>
  <c r="F31" i="7"/>
  <c r="E31" i="7"/>
  <c r="D31" i="7"/>
  <c r="D45" i="7" s="1"/>
  <c r="E13" i="7" s="1"/>
  <c r="E45" i="7" s="1"/>
  <c r="F13" i="7" s="1"/>
  <c r="F45" i="7" s="1"/>
  <c r="G13" i="7" s="1"/>
  <c r="N43" i="7"/>
  <c r="M43" i="7"/>
  <c r="L43" i="7"/>
  <c r="K43" i="7"/>
  <c r="J43" i="7"/>
  <c r="I43" i="7"/>
  <c r="H43" i="7"/>
  <c r="G43" i="7"/>
  <c r="G45" i="7" s="1"/>
  <c r="H13" i="7" s="1"/>
  <c r="F43" i="7"/>
  <c r="E43" i="7"/>
  <c r="D43" i="7"/>
  <c r="C43" i="7"/>
  <c r="C31" i="7"/>
  <c r="C45" i="7" s="1"/>
  <c r="D13" i="7" s="1"/>
  <c r="C23" i="7"/>
  <c r="C17" i="4"/>
  <c r="C21" i="4"/>
  <c r="C23" i="4" s="1"/>
  <c r="C30" i="4" s="1"/>
  <c r="C39" i="4" s="1"/>
  <c r="C48" i="4" s="1"/>
  <c r="C53" i="4" s="1"/>
  <c r="C28" i="4"/>
  <c r="C37" i="4"/>
  <c r="E27" i="2"/>
  <c r="C27" i="2"/>
  <c r="C31" i="2"/>
  <c r="C34" i="2"/>
  <c r="C37" i="2"/>
  <c r="C40" i="2"/>
  <c r="C43" i="2"/>
  <c r="C55" i="2" s="1"/>
  <c r="C57" i="2" s="1"/>
  <c r="C19" i="10" s="1"/>
  <c r="E51" i="2"/>
  <c r="I51" i="2" s="1"/>
  <c r="E43" i="2"/>
  <c r="E40" i="2"/>
  <c r="E37" i="2"/>
  <c r="I37" i="2" s="1"/>
  <c r="E34" i="2"/>
  <c r="I34" i="2" s="1"/>
  <c r="E31" i="2"/>
  <c r="E55" i="2" s="1"/>
  <c r="I31" i="2"/>
  <c r="C51" i="2"/>
  <c r="I96" i="2"/>
  <c r="E84" i="2"/>
  <c r="G40" i="2"/>
  <c r="I40" i="2"/>
  <c r="I43" i="2"/>
  <c r="G27" i="2"/>
  <c r="E98" i="2"/>
  <c r="P20" i="6"/>
  <c r="P23" i="7"/>
  <c r="I36" i="11"/>
  <c r="I44" i="11"/>
  <c r="G22" i="6"/>
  <c r="G29" i="6" s="1"/>
  <c r="G38" i="6" s="1"/>
  <c r="G47" i="6" s="1"/>
  <c r="G52" i="6" s="1"/>
  <c r="H41" i="11"/>
  <c r="L34" i="11"/>
  <c r="J41" i="11"/>
  <c r="L42" i="11"/>
  <c r="N43" i="11"/>
  <c r="R30" i="11"/>
  <c r="P31" i="11"/>
  <c r="L32" i="11"/>
  <c r="R32" i="11"/>
  <c r="P46" i="11"/>
  <c r="L27" i="11"/>
  <c r="P27" i="11"/>
  <c r="J28" i="11"/>
  <c r="R28" i="11"/>
  <c r="N29" i="11"/>
  <c r="P35" i="11"/>
  <c r="N36" i="11"/>
  <c r="L37" i="11"/>
  <c r="P37" i="11"/>
  <c r="J38" i="11"/>
  <c r="L39" i="11"/>
  <c r="P39" i="11"/>
  <c r="N40" i="11"/>
  <c r="R40" i="11"/>
  <c r="R41" i="11"/>
  <c r="P42" i="11"/>
  <c r="P43" i="11"/>
  <c r="P44" i="11"/>
  <c r="L45" i="11"/>
  <c r="P45" i="11"/>
  <c r="M29" i="11"/>
  <c r="K45" i="11"/>
  <c r="M45" i="11"/>
  <c r="O45" i="11"/>
  <c r="Q45" i="11"/>
  <c r="H46" i="11"/>
  <c r="J46" i="11"/>
  <c r="E14" i="4"/>
  <c r="G14" i="4"/>
  <c r="J26" i="11"/>
  <c r="E26" i="4"/>
  <c r="I34" i="11"/>
  <c r="I28" i="11"/>
  <c r="E16" i="4"/>
  <c r="H34" i="11"/>
  <c r="I46" i="11"/>
  <c r="E51" i="4"/>
  <c r="I27" i="11"/>
  <c r="G45" i="11"/>
  <c r="E50" i="4"/>
  <c r="E20" i="4"/>
  <c r="E15" i="4"/>
  <c r="E32" i="4"/>
  <c r="E45" i="4"/>
  <c r="G45" i="4"/>
  <c r="E34" i="4"/>
  <c r="E36" i="4"/>
  <c r="E42" i="4"/>
  <c r="E46" i="4"/>
  <c r="E35" i="4"/>
  <c r="E41" i="4"/>
  <c r="E43" i="4"/>
  <c r="E19" i="4"/>
  <c r="E27" i="4"/>
  <c r="I33" i="11"/>
  <c r="H33" i="11"/>
  <c r="G32" i="11"/>
  <c r="H26" i="11"/>
  <c r="I35" i="11"/>
  <c r="E33" i="4"/>
  <c r="G40" i="11"/>
  <c r="I42" i="11"/>
  <c r="E44" i="4"/>
  <c r="I27" i="2"/>
  <c r="O28" i="11"/>
  <c r="C29" i="10"/>
  <c r="C31" i="10" s="1"/>
  <c r="I82" i="2"/>
  <c r="I84" i="2"/>
  <c r="I14" i="4"/>
  <c r="J37" i="11"/>
  <c r="J39" i="11"/>
  <c r="J42" i="11"/>
  <c r="J44" i="11"/>
  <c r="J45" i="11"/>
  <c r="H37" i="11"/>
  <c r="H39" i="11"/>
  <c r="H43" i="11"/>
  <c r="H45" i="11"/>
  <c r="Q27" i="11"/>
  <c r="Q30" i="11"/>
  <c r="G27" i="11"/>
  <c r="G31" i="11"/>
  <c r="G33" i="11"/>
  <c r="G37" i="11"/>
  <c r="G41" i="11"/>
  <c r="G36" i="4"/>
  <c r="I43" i="4"/>
  <c r="G50" i="4"/>
  <c r="G33" i="4"/>
  <c r="J30" i="11"/>
  <c r="H30" i="11"/>
  <c r="J29" i="11"/>
  <c r="H31" i="11"/>
  <c r="G35" i="4"/>
  <c r="I31" i="11"/>
  <c r="E25" i="4"/>
  <c r="E28" i="4"/>
  <c r="G28" i="4"/>
  <c r="H29" i="11"/>
  <c r="G29" i="11"/>
  <c r="G27" i="4"/>
  <c r="K27" i="4"/>
  <c r="G26" i="4"/>
  <c r="I26" i="4"/>
  <c r="E37" i="4"/>
  <c r="E21" i="4"/>
  <c r="G21" i="4"/>
  <c r="G15" i="4"/>
  <c r="K15" i="4"/>
  <c r="G32" i="4"/>
  <c r="G37" i="4"/>
  <c r="I21" i="4"/>
  <c r="G51" i="4"/>
  <c r="K51" i="4"/>
  <c r="I42" i="4"/>
  <c r="E17" i="4"/>
  <c r="I16" i="4"/>
  <c r="G46" i="4"/>
  <c r="K46" i="4"/>
  <c r="I41" i="4"/>
  <c r="I32" i="4"/>
  <c r="G34" i="4"/>
  <c r="G43" i="4"/>
  <c r="K43" i="4"/>
  <c r="G41" i="4"/>
  <c r="K41" i="4"/>
  <c r="I35" i="4"/>
  <c r="I46" i="4"/>
  <c r="G16" i="4"/>
  <c r="K16" i="4"/>
  <c r="G44" i="4"/>
  <c r="K44" i="4"/>
  <c r="I45" i="4"/>
  <c r="I44" i="4"/>
  <c r="I27" i="4"/>
  <c r="G20" i="4"/>
  <c r="K20" i="4"/>
  <c r="I33" i="4"/>
  <c r="I51" i="4"/>
  <c r="H28" i="11"/>
  <c r="H32" i="11"/>
  <c r="H38" i="11"/>
  <c r="H42" i="11"/>
  <c r="K14" i="4"/>
  <c r="K45" i="4"/>
  <c r="G19" i="4"/>
  <c r="I19" i="4"/>
  <c r="G42" i="4"/>
  <c r="K42" i="4"/>
  <c r="I36" i="4"/>
  <c r="I34" i="4"/>
  <c r="G25" i="4"/>
  <c r="I25" i="4"/>
  <c r="I98" i="2"/>
  <c r="I15" i="4"/>
  <c r="K34" i="4"/>
  <c r="K32" i="4"/>
  <c r="K50" i="4"/>
  <c r="K36" i="4"/>
  <c r="K35" i="4"/>
  <c r="K33" i="4"/>
  <c r="I37" i="4"/>
  <c r="I28" i="4"/>
  <c r="I50" i="4"/>
  <c r="K19" i="4"/>
  <c r="K25" i="4"/>
  <c r="K26" i="4"/>
  <c r="I20" i="4"/>
  <c r="C41" i="10"/>
  <c r="G17" i="4"/>
  <c r="I17" i="4"/>
  <c r="E23" i="4"/>
  <c r="G23" i="4"/>
  <c r="E30" i="4"/>
  <c r="I23" i="4"/>
  <c r="G30" i="4"/>
  <c r="I30" i="4"/>
  <c r="E39" i="4"/>
  <c r="K30" i="4"/>
  <c r="E48" i="4"/>
  <c r="G39" i="4"/>
  <c r="I39" i="4"/>
  <c r="E53" i="4"/>
  <c r="G48" i="4"/>
  <c r="I48" i="4"/>
  <c r="G53" i="4"/>
  <c r="I53" i="4"/>
  <c r="K53" i="4"/>
  <c r="G84" i="2" l="1"/>
  <c r="E57" i="2"/>
  <c r="I57" i="2" s="1"/>
  <c r="I55" i="2"/>
  <c r="H45" i="9"/>
  <c r="I13" i="9" s="1"/>
  <c r="I45" i="9" s="1"/>
  <c r="J13" i="9" s="1"/>
  <c r="J45" i="9" s="1"/>
  <c r="K13" i="9" s="1"/>
  <c r="K45" i="9" s="1"/>
  <c r="L13" i="9" s="1"/>
  <c r="L45" i="9" s="1"/>
  <c r="M13" i="9" s="1"/>
  <c r="M45" i="9" s="1"/>
  <c r="N13" i="9" s="1"/>
  <c r="N45" i="9" s="1"/>
  <c r="G98" i="2"/>
  <c r="B84" i="11"/>
  <c r="A85" i="11"/>
  <c r="C23" i="10"/>
  <c r="C21" i="10"/>
  <c r="H45" i="7"/>
  <c r="I13" i="7" s="1"/>
  <c r="I45" i="7" s="1"/>
  <c r="J13" i="7" s="1"/>
  <c r="J45" i="7" s="1"/>
  <c r="K13" i="7" s="1"/>
  <c r="K45" i="7" s="1"/>
  <c r="L13" i="7" s="1"/>
  <c r="L45" i="7" s="1"/>
  <c r="M13" i="7" s="1"/>
  <c r="M45" i="7" s="1"/>
  <c r="N13" i="7" s="1"/>
  <c r="N45" i="7" s="1"/>
  <c r="G55" i="2"/>
  <c r="G57" i="2" s="1"/>
  <c r="B83" i="11"/>
  <c r="P16" i="6"/>
  <c r="D84" i="11" l="1"/>
  <c r="D86" i="11"/>
  <c r="D82" i="11"/>
  <c r="D85" i="11"/>
  <c r="D83" i="11"/>
  <c r="C47" i="10"/>
  <c r="P22" i="6"/>
  <c r="P29" i="6" s="1"/>
  <c r="P38" i="6" s="1"/>
  <c r="P47" i="6" s="1"/>
  <c r="P52" i="6" s="1"/>
  <c r="A86" i="11"/>
  <c r="B85" i="11"/>
  <c r="A87" i="11" l="1"/>
  <c r="B86" i="11"/>
  <c r="A88" i="11" l="1"/>
  <c r="B87" i="11"/>
  <c r="D87" i="11"/>
  <c r="A89" i="11" l="1"/>
  <c r="B88" i="11"/>
  <c r="D88" i="11"/>
  <c r="B89" i="11" l="1"/>
  <c r="A90" i="11"/>
  <c r="D89" i="11"/>
  <c r="B90" i="11" l="1"/>
  <c r="A91" i="11"/>
  <c r="D90" i="11"/>
  <c r="A92" i="11" l="1"/>
  <c r="B91" i="11"/>
  <c r="D91" i="11"/>
  <c r="A93" i="11" l="1"/>
  <c r="B92" i="11"/>
  <c r="D92" i="11"/>
  <c r="B93" i="11" l="1"/>
  <c r="A94" i="11"/>
  <c r="D93" i="11"/>
  <c r="B94" i="11" l="1"/>
  <c r="D95" i="11"/>
  <c r="D94" i="11"/>
  <c r="C96" i="11" l="1"/>
</calcChain>
</file>

<file path=xl/sharedStrings.xml><?xml version="1.0" encoding="utf-8"?>
<sst xmlns="http://schemas.openxmlformats.org/spreadsheetml/2006/main" count="606" uniqueCount="389">
  <si>
    <t>ICAO Code</t>
  </si>
  <si>
    <t>BS</t>
  </si>
  <si>
    <t>EUR</t>
  </si>
  <si>
    <t>USD</t>
  </si>
  <si>
    <t>Code</t>
  </si>
  <si>
    <t>IS</t>
  </si>
  <si>
    <t>Budget</t>
  </si>
  <si>
    <t>BUD</t>
  </si>
  <si>
    <t>e-mail</t>
  </si>
  <si>
    <t>Leasing</t>
  </si>
  <si>
    <t>R</t>
  </si>
  <si>
    <t>B3001</t>
  </si>
  <si>
    <t>B3002</t>
  </si>
  <si>
    <t>B3009</t>
  </si>
  <si>
    <t>B3099</t>
  </si>
  <si>
    <t>B4001</t>
  </si>
  <si>
    <t>B4002</t>
  </si>
  <si>
    <t>B4099</t>
  </si>
  <si>
    <t>B4101</t>
  </si>
  <si>
    <t>B4102</t>
  </si>
  <si>
    <t>B4103</t>
  </si>
  <si>
    <t>B4199</t>
  </si>
  <si>
    <t>B5001</t>
  </si>
  <si>
    <t>B5002</t>
  </si>
  <si>
    <t>B5003</t>
  </si>
  <si>
    <t>B5004</t>
  </si>
  <si>
    <t>B5099</t>
  </si>
  <si>
    <t>B5201</t>
  </si>
  <si>
    <t>B5202</t>
  </si>
  <si>
    <t>B5203</t>
  </si>
  <si>
    <t>B5204</t>
  </si>
  <si>
    <t>B5211</t>
  </si>
  <si>
    <t>B5212</t>
  </si>
  <si>
    <t>B5701</t>
  </si>
  <si>
    <t>B5702</t>
  </si>
  <si>
    <t>D in %</t>
  </si>
  <si>
    <t>CHF</t>
  </si>
  <si>
    <t>CP</t>
  </si>
  <si>
    <t>financialreporting@bazl.admin.ch</t>
  </si>
  <si>
    <t>dir</t>
  </si>
  <si>
    <t>ind</t>
  </si>
  <si>
    <t>B5009</t>
  </si>
  <si>
    <t>Konto</t>
  </si>
  <si>
    <t>Flüssige Mittel</t>
  </si>
  <si>
    <t>Wertschriften</t>
  </si>
  <si>
    <t>Forderungen L&amp;L Dritte</t>
  </si>
  <si>
    <t>Forderungen L&amp;L Gruppe</t>
  </si>
  <si>
    <t>Übrige Forderungen Dritte</t>
  </si>
  <si>
    <t>Übrige Forderungen Gruppe</t>
  </si>
  <si>
    <t>Vorräte</t>
  </si>
  <si>
    <t>Aktive Rechnungsabgrenzung</t>
  </si>
  <si>
    <t>Fluggerät AW</t>
  </si>
  <si>
    <t>Erfolg der Periode</t>
  </si>
  <si>
    <t>Gewinnvortrag</t>
  </si>
  <si>
    <t>Minderheitsanteile</t>
  </si>
  <si>
    <t>Übrige Reserven</t>
  </si>
  <si>
    <t>Eigene Aktien (neg.)</t>
  </si>
  <si>
    <t>Reserve für eigene Aktien</t>
  </si>
  <si>
    <t>Gesetzliche Reserven</t>
  </si>
  <si>
    <t>Kapitalreserven / Agio</t>
  </si>
  <si>
    <t>Aktienkapital</t>
  </si>
  <si>
    <t>Andere lfr. Verbindlichkeiten (erläutern)</t>
  </si>
  <si>
    <t>Passive latente Steuern</t>
  </si>
  <si>
    <t>Rückstellungen</t>
  </si>
  <si>
    <t>Obligationen</t>
  </si>
  <si>
    <t>Lfr. Bankverbindlichkeiten</t>
  </si>
  <si>
    <t>Passive Rechnungsabgrenzungen</t>
  </si>
  <si>
    <t>Noch nicht abgeflogene Erträge</t>
  </si>
  <si>
    <t>Übrige Verbindlichkeiten Gruppe</t>
  </si>
  <si>
    <t>Übrige Verbindlichkeiten Dritte</t>
  </si>
  <si>
    <t>Kreditoren L&amp;L Gruppe</t>
  </si>
  <si>
    <t>Kreditoren L&amp;L Dritte</t>
  </si>
  <si>
    <t>Kfr. Bankverbindlichkeiten</t>
  </si>
  <si>
    <t>Übriges Anlagevermögen (erläutern)</t>
  </si>
  <si>
    <t>Aktive latente Steuern</t>
  </si>
  <si>
    <t>Immaterielles AV kum. Abschreibungen</t>
  </si>
  <si>
    <t>Immaterielles AV AW</t>
  </si>
  <si>
    <t>Finanzanlagen</t>
  </si>
  <si>
    <t>Beteiligungen</t>
  </si>
  <si>
    <t>Darlehen an Aktionäre</t>
  </si>
  <si>
    <t>Darlehen an Gruppengesellschaften</t>
  </si>
  <si>
    <t>Darlehen an Dritte</t>
  </si>
  <si>
    <t>Übrige Sachanlagen kum Abschr.</t>
  </si>
  <si>
    <t>Übrige Sachanlagen AW</t>
  </si>
  <si>
    <t>Fahrzeuge kum. Abschreibungen</t>
  </si>
  <si>
    <t>Fahrzeuge AW</t>
  </si>
  <si>
    <t>Mobiliar und Einrichtungen kum. Abschr</t>
  </si>
  <si>
    <t>Mobiliar und Einrichtungen AW</t>
  </si>
  <si>
    <t>Immobilien kum. Abschreibungen</t>
  </si>
  <si>
    <t>Immobilien AW</t>
  </si>
  <si>
    <t>Fluggerät kum. Abschreibungen</t>
  </si>
  <si>
    <t>Direkter Aufwand Operationen</t>
  </si>
  <si>
    <t>Ertragsminderungen</t>
  </si>
  <si>
    <t xml:space="preserve">Übriger Ertrag </t>
  </si>
  <si>
    <t>Ertrag aus Operationen</t>
  </si>
  <si>
    <t>Personalaufwand</t>
  </si>
  <si>
    <t>Übriger operativer Aufwand</t>
  </si>
  <si>
    <t>Abschreibungen</t>
  </si>
  <si>
    <t>Zinsertrag</t>
  </si>
  <si>
    <t>Übriger Finanzertrag</t>
  </si>
  <si>
    <t>Zinsaufwand</t>
  </si>
  <si>
    <t>Übriger Finanzaufwand</t>
  </si>
  <si>
    <t>Währungsgewinn (+) / -verlust (-)</t>
  </si>
  <si>
    <t>Ertrag aus Liegenschaften</t>
  </si>
  <si>
    <t>Gewinn Verkauf Anlagevermögen</t>
  </si>
  <si>
    <t>Übrige Erträge (erläutern)</t>
  </si>
  <si>
    <t>Übriger Aufwand (erläutern)</t>
  </si>
  <si>
    <t>Ausserordentl. Ertrag (erläutern)</t>
  </si>
  <si>
    <t>Ausserordentl. Aufwand (erläutern)</t>
  </si>
  <si>
    <t>Laufender Steueraufwand</t>
  </si>
  <si>
    <t>Latenter Steueraufwand</t>
  </si>
  <si>
    <t>Swiss GAAP FER</t>
  </si>
  <si>
    <t>IFRS</t>
  </si>
  <si>
    <t>US GAAP</t>
  </si>
  <si>
    <t>Total</t>
  </si>
  <si>
    <t>Forderungen L&amp;L Aktionär</t>
  </si>
  <si>
    <t>Übrige Forderungen Aktionär</t>
  </si>
  <si>
    <t>Kreditoren L&amp;L Aktionär</t>
  </si>
  <si>
    <t>Übrige Verbindlichkeiten Aktionär</t>
  </si>
  <si>
    <t>Darlehen Dritte</t>
  </si>
  <si>
    <t>Darlehen Gruppe</t>
  </si>
  <si>
    <t>Darlehen Aktionär</t>
  </si>
  <si>
    <t>Controls</t>
  </si>
  <si>
    <t>Budget (ytd)</t>
  </si>
  <si>
    <t>TITLE</t>
  </si>
  <si>
    <t>&lt; 244'141</t>
  </si>
  <si>
    <t>Schwellenwert Abweichungen IS zu BUD</t>
  </si>
  <si>
    <t>IST</t>
  </si>
  <si>
    <t>Periode:</t>
  </si>
  <si>
    <t>3001_B</t>
  </si>
  <si>
    <t>3002_B</t>
  </si>
  <si>
    <t>3009_B</t>
  </si>
  <si>
    <t>4001_B</t>
  </si>
  <si>
    <t>4002_B</t>
  </si>
  <si>
    <t>4101_B</t>
  </si>
  <si>
    <t>4102_B</t>
  </si>
  <si>
    <t>4103_B</t>
  </si>
  <si>
    <t>5001_B</t>
  </si>
  <si>
    <t>5002_B</t>
  </si>
  <si>
    <t>5003_B</t>
  </si>
  <si>
    <t>5004_B</t>
  </si>
  <si>
    <t>5009_B</t>
  </si>
  <si>
    <t>5201_B</t>
  </si>
  <si>
    <t>5202_B</t>
  </si>
  <si>
    <t>5203_B</t>
  </si>
  <si>
    <t>5204_B</t>
  </si>
  <si>
    <t>5211_B</t>
  </si>
  <si>
    <t>5212_B</t>
  </si>
  <si>
    <t>5701_B</t>
  </si>
  <si>
    <t>5702_B</t>
  </si>
  <si>
    <t>Budget / Ertrag aus Operationen</t>
  </si>
  <si>
    <t xml:space="preserve">Budget / Übriger Ertrag </t>
  </si>
  <si>
    <t>Budget / Ertragsminderungen</t>
  </si>
  <si>
    <t>Budget / Direkter Aufwand Operationen</t>
  </si>
  <si>
    <t>Budget / Leasing</t>
  </si>
  <si>
    <t>Budget / Personalaufwand</t>
  </si>
  <si>
    <t>Budget / Übriger operativer Aufwand</t>
  </si>
  <si>
    <t>Budget / Abschreibungen</t>
  </si>
  <si>
    <t>Budget / Zinsertrag</t>
  </si>
  <si>
    <t>Budget / Übriger Finanzertrag</t>
  </si>
  <si>
    <t>Budget / Zinsaufwand</t>
  </si>
  <si>
    <t>Budget / Übriger Finanzaufwand</t>
  </si>
  <si>
    <t>Budget / Währungsgewinn (+) / -verlust (-)</t>
  </si>
  <si>
    <t>Budget / Ertrag aus Liegenschaften</t>
  </si>
  <si>
    <t>Budget / Gewinn Verkauf Anlagevermögen</t>
  </si>
  <si>
    <t>Budget / Übrige Erträge (erläutern)</t>
  </si>
  <si>
    <t>Budget / Übriger Aufwand (erläutern)</t>
  </si>
  <si>
    <t>Budget / Ausserordentl. Ertrag (erläutern)</t>
  </si>
  <si>
    <t>Budget / Ausserordentl. Aufwand (erläutern)</t>
  </si>
  <si>
    <t>Budget / Laufender Steueraufwand</t>
  </si>
  <si>
    <t>Budget / Latenter Steueraufwand</t>
  </si>
  <si>
    <t>Zeitraum:</t>
  </si>
  <si>
    <t>3001_Bkum</t>
  </si>
  <si>
    <t>3002_Bkum</t>
  </si>
  <si>
    <t>3009_Bkum</t>
  </si>
  <si>
    <t>4001_Bkum</t>
  </si>
  <si>
    <t>4002_Bkum</t>
  </si>
  <si>
    <t>4101_Bkum</t>
  </si>
  <si>
    <t>4102_Bkum</t>
  </si>
  <si>
    <t>4103_Bkum</t>
  </si>
  <si>
    <t>5001_Bkum</t>
  </si>
  <si>
    <t>5002_Bkum</t>
  </si>
  <si>
    <t>5003_Bkum</t>
  </si>
  <si>
    <t>5004_Bkum</t>
  </si>
  <si>
    <t>5009_Bkum</t>
  </si>
  <si>
    <t>5201_Bkum</t>
  </si>
  <si>
    <t>5202_Bkum</t>
  </si>
  <si>
    <t>5203_Bkum</t>
  </si>
  <si>
    <t>5204_Bkum</t>
  </si>
  <si>
    <t>5211_Bkum</t>
  </si>
  <si>
    <t>5212_Bkum</t>
  </si>
  <si>
    <t>5701_Bkum</t>
  </si>
  <si>
    <t>5702_Bkum</t>
  </si>
  <si>
    <t>Office fédéral de l’aviation civile OFAC</t>
  </si>
  <si>
    <t>Division Stratégie et politique aéronautique</t>
  </si>
  <si>
    <t>Formulaire</t>
  </si>
  <si>
    <t>Société</t>
  </si>
  <si>
    <t>Données obligatoires:</t>
  </si>
  <si>
    <t>Intégralité:</t>
  </si>
  <si>
    <t>Balance des soldes (année en cours):</t>
  </si>
  <si>
    <t>Raison sociale</t>
  </si>
  <si>
    <t>Date de clôture</t>
  </si>
  <si>
    <t>Exercice</t>
  </si>
  <si>
    <t>Période</t>
  </si>
  <si>
    <t>Unité monétaire</t>
  </si>
  <si>
    <t>Méthode comptes</t>
  </si>
  <si>
    <t>Département fédéral de l’environnement, des transports,</t>
  </si>
  <si>
    <t>de l’énergie et de la communication DETEC</t>
  </si>
  <si>
    <t>Contact</t>
  </si>
  <si>
    <t>Nom / Prénom</t>
  </si>
  <si>
    <t>Téléphone</t>
  </si>
  <si>
    <t>Instructions pour l'utilisations du formulaire</t>
  </si>
  <si>
    <t xml:space="preserve">A remplir pour chaque périodicité </t>
  </si>
  <si>
    <t>BS - Bilan</t>
  </si>
  <si>
    <t>IS - Compte de résultats</t>
  </si>
  <si>
    <t>CP - Plan de trésorerie</t>
  </si>
  <si>
    <t>Seulement les cellules on couleur sont à remplir.</t>
  </si>
  <si>
    <t>Le budget (BUD) de l’exercice est à remplir seulement une fois par année.</t>
  </si>
  <si>
    <t>Le formulaire est a remettre à l'OFAC par e-mail suivante:</t>
  </si>
  <si>
    <t>address:</t>
  </si>
  <si>
    <t>Méthode directe</t>
  </si>
  <si>
    <t>Il ne faut remplir que l’une CP.</t>
  </si>
  <si>
    <t>Méthode indirecte</t>
  </si>
  <si>
    <t>A - GRANDES ENTREPRISES</t>
  </si>
  <si>
    <t>B - ENTREPRISES DE TAILLE MOYENNE</t>
  </si>
  <si>
    <t>C - PETITES ENTREPRISES</t>
  </si>
  <si>
    <t>CO</t>
  </si>
  <si>
    <t>Total du bilan:</t>
  </si>
  <si>
    <t>Commentaires:</t>
  </si>
  <si>
    <t>Bénéfice/Pertede la période:</t>
  </si>
  <si>
    <t>Trésorerie à l'ouverture:</t>
  </si>
  <si>
    <t>Couverture de liquidité:</t>
  </si>
  <si>
    <t>Bilan</t>
  </si>
  <si>
    <t>Compte</t>
  </si>
  <si>
    <t>Année en cours</t>
  </si>
  <si>
    <t>Année précédente</t>
  </si>
  <si>
    <t>Difference</t>
  </si>
  <si>
    <t>Instructions</t>
  </si>
  <si>
    <t>ACTIF</t>
  </si>
  <si>
    <t>Avoirs en caisse et en banque</t>
  </si>
  <si>
    <t>Titres</t>
  </si>
  <si>
    <t>Créances evers les tiers</t>
  </si>
  <si>
    <t>Créances envers le groupe</t>
  </si>
  <si>
    <t>Créances envers les actionnaires</t>
  </si>
  <si>
    <t>Autres créances envers les tiers</t>
  </si>
  <si>
    <t>Autres créances envers le groupe</t>
  </si>
  <si>
    <t>Autres créances envers les actionnaires</t>
  </si>
  <si>
    <t>Stock</t>
  </si>
  <si>
    <t>Compte de régularisation actif</t>
  </si>
  <si>
    <t>Total Actif circulant</t>
  </si>
  <si>
    <t>Avion VA</t>
  </si>
  <si>
    <t>Avion amortortisations cum.</t>
  </si>
  <si>
    <t>Avion net</t>
  </si>
  <si>
    <t>Immobilier VA</t>
  </si>
  <si>
    <t>Immobilier amortisations cum.</t>
  </si>
  <si>
    <t>Immobilier net</t>
  </si>
  <si>
    <t>Mobilier et equipements VA</t>
  </si>
  <si>
    <t>Mobilier et equipements amortisations cum.</t>
  </si>
  <si>
    <t>Mobilier et equipements net</t>
  </si>
  <si>
    <t>Vehicules PV</t>
  </si>
  <si>
    <t>Vehicules amortisations cum.</t>
  </si>
  <si>
    <t>Vehicules net</t>
  </si>
  <si>
    <t>Autres actifs immobilisés VA</t>
  </si>
  <si>
    <t>Autres actifs immobilisés amortisations cum.</t>
  </si>
  <si>
    <t>Autres actifs immobilisés net</t>
  </si>
  <si>
    <t>Prêts aux tiers</t>
  </si>
  <si>
    <t>Prêts au groupe</t>
  </si>
  <si>
    <t>Prêts aux actionnaires</t>
  </si>
  <si>
    <t>Participations dans les filiales</t>
  </si>
  <si>
    <t>Investissements financiers</t>
  </si>
  <si>
    <t>Actifs incorporels PV</t>
  </si>
  <si>
    <t>Actifs incorporels amortisations cum.</t>
  </si>
  <si>
    <t>Actifs incorporels net</t>
  </si>
  <si>
    <t>Impôts différés actifs</t>
  </si>
  <si>
    <t>Autres actifs immobilisés (spécifier)</t>
  </si>
  <si>
    <t>Total Actif Immobilisé</t>
  </si>
  <si>
    <t>TOTAL ACTIF</t>
  </si>
  <si>
    <t>PASSIF</t>
  </si>
  <si>
    <t>Engagements envers les banques CT</t>
  </si>
  <si>
    <t>Engagements envers les tiers</t>
  </si>
  <si>
    <t>Engagements envers le groupe</t>
  </si>
  <si>
    <t>Engagements envers les actionnaires</t>
  </si>
  <si>
    <t>Autres engagements envers les tiers</t>
  </si>
  <si>
    <t>Autres engagements envers le groupe</t>
  </si>
  <si>
    <t>Autres engagements envers les actionnaires</t>
  </si>
  <si>
    <t>Produits de transport non acquis</t>
  </si>
  <si>
    <t>Compte de régularisation passif</t>
  </si>
  <si>
    <t>Total Engagements CT</t>
  </si>
  <si>
    <t>Engagements envers les banques LT</t>
  </si>
  <si>
    <t>Emprunts - Obligations</t>
  </si>
  <si>
    <t>Prêts des tiers</t>
  </si>
  <si>
    <t>Prêts du groupe</t>
  </si>
  <si>
    <t>Prêts des actionnaires</t>
  </si>
  <si>
    <t>Provisions</t>
  </si>
  <si>
    <t>Impôts différés passifs</t>
  </si>
  <si>
    <t>Autres engagements LT (spécifier)</t>
  </si>
  <si>
    <t>Total Engagements LT</t>
  </si>
  <si>
    <t>TOTAL ENGAGEMENTS</t>
  </si>
  <si>
    <t>Capital action</t>
  </si>
  <si>
    <t>Réserve légale / Agio</t>
  </si>
  <si>
    <t>Réserves légales - générales</t>
  </si>
  <si>
    <t>Reserves pour actions propres</t>
  </si>
  <si>
    <t>Actions propres (neg.)</t>
  </si>
  <si>
    <t>Autres réserves</t>
  </si>
  <si>
    <t>Intérêts minoritaires</t>
  </si>
  <si>
    <t>Bénéfice reporté</t>
  </si>
  <si>
    <t>Bénéfice/Perte de la période</t>
  </si>
  <si>
    <t>TOTAL CAPITAUX PROPRES</t>
  </si>
  <si>
    <t>TOTAL PASSIF</t>
  </si>
  <si>
    <t>VA = Valeur d'acquisition</t>
  </si>
  <si>
    <t>Rentrez une valeur négative</t>
  </si>
  <si>
    <t>Rentrez des valeurs positives pour les passifs</t>
  </si>
  <si>
    <t>Compte de résultat</t>
  </si>
  <si>
    <t xml:space="preserve"> Année en cours (ytd)</t>
  </si>
  <si>
    <t>Différence</t>
  </si>
  <si>
    <t>Ecarts</t>
  </si>
  <si>
    <t>Produits des activités opérationnelles</t>
  </si>
  <si>
    <t>Autres produits</t>
  </si>
  <si>
    <t>Réductions sur vente</t>
  </si>
  <si>
    <t>Total produits des activités opérationnelles</t>
  </si>
  <si>
    <t>Charges opérationnelles directes</t>
  </si>
  <si>
    <t>Total charges directes</t>
  </si>
  <si>
    <t>Marge brute</t>
  </si>
  <si>
    <t>Charges de personnel</t>
  </si>
  <si>
    <t>Autres charges d'exploitation</t>
  </si>
  <si>
    <t>Amortissements et dépréciation</t>
  </si>
  <si>
    <t>Total charges opérationnelles</t>
  </si>
  <si>
    <t>Résultat opérationnel I</t>
  </si>
  <si>
    <t>Produits d'intérêts</t>
  </si>
  <si>
    <t>Autres produits financiers</t>
  </si>
  <si>
    <t>Charges d'intérêt</t>
  </si>
  <si>
    <t>Autres charges financières</t>
  </si>
  <si>
    <t xml:space="preserve">Gains (+) / Pertes (-) de change </t>
  </si>
  <si>
    <t>Résultat financier</t>
  </si>
  <si>
    <t>Résultat opérationnel II</t>
  </si>
  <si>
    <t>Produits de l'immobilier</t>
  </si>
  <si>
    <t>Gains sur la vente d'actifs immobilisés</t>
  </si>
  <si>
    <t>Autres produits (spécifier)</t>
  </si>
  <si>
    <t>Autres charges (spécifier)</t>
  </si>
  <si>
    <t>Produits extraordinaires(spécifier)</t>
  </si>
  <si>
    <t>Charges extraordinaires (spécifier)</t>
  </si>
  <si>
    <t>Résultat net avant impôts</t>
  </si>
  <si>
    <t>Charges d'impôts courantes</t>
  </si>
  <si>
    <t>Charges d'impôts différées</t>
  </si>
  <si>
    <t>Réel +1M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</si>
  <si>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</si>
  <si>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</si>
  <si>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</si>
  <si>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</si>
  <si>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</si>
  <si>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</si>
  <si>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</si>
  <si>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</si>
  <si>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</si>
  <si>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</si>
  <si>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</si>
  <si>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Trésorerie à l'ouverture</t>
  </si>
  <si>
    <t>Bénéfices avant intérêts et impôts</t>
  </si>
  <si>
    <t>Intérêts payés</t>
  </si>
  <si>
    <t>Impôts payés</t>
  </si>
  <si>
    <t>Variations sur les actifs circulants net</t>
  </si>
  <si>
    <t>Variations sur provisions</t>
  </si>
  <si>
    <t>Autres flux trésorerie non-liquide</t>
  </si>
  <si>
    <t>Flux trésorerie activités opérationnelles</t>
  </si>
  <si>
    <t>Investissements - Avions</t>
  </si>
  <si>
    <t>Autres investissements</t>
  </si>
  <si>
    <t>Cessions - Avion</t>
  </si>
  <si>
    <t>Autres cessions</t>
  </si>
  <si>
    <t>Autres flux trésorerie (spécifier)</t>
  </si>
  <si>
    <t xml:space="preserve"> Flux trésorerie d'investissement</t>
  </si>
  <si>
    <t>Entrée de trésorerie</t>
  </si>
  <si>
    <t xml:space="preserve">Sortie de trésorerie </t>
  </si>
  <si>
    <t>Emission d'emprunt</t>
  </si>
  <si>
    <t>Remboursement d'emprunt</t>
  </si>
  <si>
    <t>Crédit-bail</t>
  </si>
  <si>
    <t>Augmentation des capitaux propres</t>
  </si>
  <si>
    <t>Diminution des capitaux propres</t>
  </si>
  <si>
    <t>Dividendes payés</t>
  </si>
  <si>
    <t>Flux trésorerie de financement</t>
  </si>
  <si>
    <t>Trésorerie à la clôture</t>
  </si>
  <si>
    <t>Plan de trésorerie</t>
  </si>
  <si>
    <t>Charges liées aux activités opérationnelles</t>
  </si>
  <si>
    <t>Paiements liés aux contrats de location</t>
  </si>
  <si>
    <t>Impôts sur le revenu payé</t>
  </si>
  <si>
    <t>Autres flux trésorerie</t>
  </si>
  <si>
    <t>Mois 1</t>
  </si>
  <si>
    <t>Année:</t>
  </si>
  <si>
    <t>RAPPORT FINANCIER</t>
  </si>
  <si>
    <t>Contrôle de la capacité économique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</si>
</sst>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0" formatCode="0.00_ ;[Red]\-0.00\ "/>
    <numFmt numFmtId="171" formatCode="0.0%"/>
    <numFmt numFmtId="173" formatCode="mmmm"/>
    <numFmt numFmtId="176" formatCode="dd/mm/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12" fillId="0" borderId="0" xfId="2" applyAlignment="1" applyProtection="1"/>
    <xf numFmtId="0" fontId="7" fillId="0" borderId="0" xfId="0" applyFont="1" applyAlignment="1" applyProtection="1">
      <alignment vertical="top"/>
    </xf>
    <xf numFmtId="0" fontId="0" fillId="0" borderId="0" xfId="0" applyProtection="1"/>
    <xf numFmtId="0" fontId="9" fillId="0" borderId="0" xfId="0" applyFont="1" applyProtection="1"/>
    <xf numFmtId="0" fontId="18" fillId="0" borderId="0" xfId="0" applyFont="1" applyProtection="1"/>
    <xf numFmtId="0" fontId="10" fillId="0" borderId="0" xfId="0" applyFont="1" applyProtection="1"/>
    <xf numFmtId="0" fontId="8" fillId="0" borderId="0" xfId="0" applyFont="1" applyAlignment="1" applyProtection="1">
      <alignment vertical="top"/>
    </xf>
    <xf numFmtId="0" fontId="0" fillId="0" borderId="1" xfId="0" applyBorder="1" applyProtection="1"/>
    <xf numFmtId="0" fontId="18" fillId="0" borderId="1" xfId="0" applyFont="1" applyBorder="1" applyProtection="1"/>
    <xf numFmtId="0" fontId="20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0" fontId="18" fillId="2" borderId="2" xfId="0" applyFont="1" applyFill="1" applyBorder="1" applyProtection="1"/>
    <xf numFmtId="43" fontId="0" fillId="2" borderId="0" xfId="1" applyFont="1" applyFill="1" applyProtection="1">
      <protection locked="0"/>
    </xf>
    <xf numFmtId="43" fontId="0" fillId="2" borderId="0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18" fillId="2" borderId="0" xfId="1" applyFont="1" applyFill="1" applyProtection="1">
      <protection locked="0"/>
    </xf>
    <xf numFmtId="0" fontId="2" fillId="0" borderId="3" xfId="0" applyFont="1" applyBorder="1" applyProtection="1"/>
    <xf numFmtId="0" fontId="2" fillId="0" borderId="4" xfId="0" applyFont="1" applyBorder="1" applyProtection="1"/>
    <xf numFmtId="43" fontId="2" fillId="0" borderId="4" xfId="1" applyFont="1" applyBorder="1" applyProtection="1"/>
    <xf numFmtId="43" fontId="10" fillId="0" borderId="4" xfId="1" applyFont="1" applyBorder="1" applyProtection="1"/>
    <xf numFmtId="43" fontId="10" fillId="0" borderId="5" xfId="1" applyFont="1" applyBorder="1" applyProtection="1"/>
    <xf numFmtId="0" fontId="2" fillId="0" borderId="1" xfId="0" applyFont="1" applyBorder="1" applyProtection="1"/>
    <xf numFmtId="43" fontId="2" fillId="0" borderId="1" xfId="1" applyFont="1" applyBorder="1" applyProtection="1"/>
    <xf numFmtId="43" fontId="9" fillId="0" borderId="1" xfId="1" applyFont="1" applyBorder="1" applyProtection="1"/>
    <xf numFmtId="43" fontId="9" fillId="0" borderId="6" xfId="1" applyFont="1" applyBorder="1" applyProtection="1"/>
    <xf numFmtId="0" fontId="2" fillId="0" borderId="7" xfId="0" applyFont="1" applyBorder="1" applyProtection="1"/>
    <xf numFmtId="0" fontId="0" fillId="0" borderId="0" xfId="0" applyBorder="1" applyProtection="1"/>
    <xf numFmtId="43" fontId="0" fillId="0" borderId="0" xfId="1" applyFont="1" applyBorder="1" applyProtection="1"/>
    <xf numFmtId="0" fontId="9" fillId="0" borderId="8" xfId="0" applyFont="1" applyBorder="1" applyProtection="1"/>
    <xf numFmtId="0" fontId="11" fillId="3" borderId="7" xfId="0" applyFont="1" applyFill="1" applyBorder="1" applyProtection="1"/>
    <xf numFmtId="0" fontId="0" fillId="3" borderId="0" xfId="0" applyFill="1" applyBorder="1" applyProtection="1"/>
    <xf numFmtId="0" fontId="2" fillId="0" borderId="0" xfId="0" applyFont="1" applyBorder="1" applyProtection="1"/>
    <xf numFmtId="0" fontId="2" fillId="0" borderId="8" xfId="0" applyFont="1" applyBorder="1" applyAlignment="1" applyProtection="1">
      <alignment horizontal="right"/>
    </xf>
    <xf numFmtId="0" fontId="0" fillId="0" borderId="7" xfId="0" applyBorder="1" applyProtection="1"/>
    <xf numFmtId="43" fontId="0" fillId="0" borderId="0" xfId="1" applyFont="1" applyBorder="1" applyAlignment="1" applyProtection="1">
      <alignment horizontal="left"/>
    </xf>
    <xf numFmtId="0" fontId="0" fillId="0" borderId="9" xfId="0" applyBorder="1" applyProtection="1"/>
    <xf numFmtId="43" fontId="0" fillId="0" borderId="1" xfId="1" applyFont="1" applyBorder="1" applyProtection="1"/>
    <xf numFmtId="0" fontId="0" fillId="0" borderId="6" xfId="0" applyBorder="1" applyProtection="1"/>
    <xf numFmtId="43" fontId="2" fillId="0" borderId="0" xfId="1" applyFont="1" applyAlignment="1" applyProtection="1">
      <alignment horizontal="center"/>
    </xf>
    <xf numFmtId="43" fontId="0" fillId="0" borderId="0" xfId="1" applyFont="1" applyProtection="1"/>
    <xf numFmtId="0" fontId="0" fillId="0" borderId="0" xfId="0" applyAlignment="1" applyProtection="1">
      <alignment horizontal="right"/>
    </xf>
    <xf numFmtId="171" fontId="0" fillId="0" borderId="0" xfId="0" applyNumberFormat="1" applyAlignment="1" applyProtection="1">
      <alignment horizontal="right"/>
    </xf>
    <xf numFmtId="0" fontId="3" fillId="0" borderId="0" xfId="0" applyFont="1" applyProtection="1"/>
    <xf numFmtId="171" fontId="0" fillId="0" borderId="1" xfId="0" applyNumberForma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13" fillId="0" borderId="0" xfId="0" applyFont="1" applyProtection="1"/>
    <xf numFmtId="43" fontId="0" fillId="0" borderId="0" xfId="1" applyFont="1" applyFill="1" applyProtection="1"/>
    <xf numFmtId="0" fontId="2" fillId="0" borderId="10" xfId="0" applyFont="1" applyBorder="1" applyAlignment="1" applyProtection="1">
      <alignment horizontal="right"/>
    </xf>
    <xf numFmtId="0" fontId="2" fillId="0" borderId="10" xfId="0" applyFont="1" applyBorder="1" applyProtection="1"/>
    <xf numFmtId="0" fontId="0" fillId="0" borderId="10" xfId="0" applyBorder="1" applyProtection="1"/>
    <xf numFmtId="43" fontId="2" fillId="0" borderId="10" xfId="1" applyFont="1" applyFill="1" applyBorder="1" applyProtection="1"/>
    <xf numFmtId="43" fontId="2" fillId="0" borderId="10" xfId="1" applyFont="1" applyBorder="1" applyProtection="1"/>
    <xf numFmtId="43" fontId="0" fillId="0" borderId="10" xfId="1" applyFont="1" applyBorder="1" applyProtection="1"/>
    <xf numFmtId="171" fontId="2" fillId="0" borderId="1" xfId="0" applyNumberFormat="1" applyFont="1" applyBorder="1" applyAlignment="1" applyProtection="1">
      <alignment horizontal="right"/>
    </xf>
    <xf numFmtId="0" fontId="14" fillId="0" borderId="0" xfId="0" applyFont="1" applyProtection="1"/>
    <xf numFmtId="43" fontId="2" fillId="2" borderId="10" xfId="1" applyFont="1" applyFill="1" applyBorder="1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20" fillId="0" borderId="0" xfId="0" applyFont="1"/>
    <xf numFmtId="3" fontId="20" fillId="0" borderId="0" xfId="0" applyNumberFormat="1" applyFont="1"/>
    <xf numFmtId="0" fontId="2" fillId="0" borderId="5" xfId="0" applyFont="1" applyBorder="1" applyProtection="1"/>
    <xf numFmtId="0" fontId="2" fillId="0" borderId="6" xfId="0" applyFont="1" applyBorder="1" applyProtection="1"/>
    <xf numFmtId="43" fontId="9" fillId="0" borderId="0" xfId="1" applyFont="1" applyBorder="1" applyProtection="1"/>
    <xf numFmtId="0" fontId="0" fillId="0" borderId="8" xfId="0" applyBorder="1" applyProtection="1"/>
    <xf numFmtId="43" fontId="2" fillId="0" borderId="0" xfId="1" applyFont="1" applyBorder="1" applyProtection="1"/>
    <xf numFmtId="0" fontId="0" fillId="0" borderId="8" xfId="0" applyBorder="1" applyAlignment="1" applyProtection="1">
      <alignment horizontal="right"/>
    </xf>
    <xf numFmtId="43" fontId="0" fillId="0" borderId="1" xfId="1" applyFont="1" applyBorder="1" applyAlignment="1" applyProtection="1">
      <alignment horizontal="left"/>
    </xf>
    <xf numFmtId="43" fontId="2" fillId="0" borderId="0" xfId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18" fillId="4" borderId="2" xfId="0" applyFont="1" applyFill="1" applyBorder="1" applyProtection="1"/>
    <xf numFmtId="0" fontId="2" fillId="4" borderId="2" xfId="0" applyFont="1" applyFill="1" applyBorder="1" applyProtection="1"/>
    <xf numFmtId="0" fontId="18" fillId="0" borderId="0" xfId="0" applyFont="1" applyFill="1" applyProtection="1"/>
    <xf numFmtId="4" fontId="0" fillId="0" borderId="0" xfId="1" applyNumberFormat="1" applyFont="1" applyAlignment="1" applyProtection="1">
      <alignment horizontal="left"/>
    </xf>
    <xf numFmtId="4" fontId="0" fillId="0" borderId="0" xfId="0" applyNumberFormat="1" applyProtection="1"/>
    <xf numFmtId="0" fontId="0" fillId="0" borderId="0" xfId="1" applyNumberFormat="1" applyFont="1" applyAlignment="1" applyProtection="1"/>
    <xf numFmtId="0" fontId="0" fillId="0" borderId="0" xfId="0" applyNumberFormat="1" applyAlignment="1" applyProtection="1"/>
    <xf numFmtId="0" fontId="0" fillId="4" borderId="2" xfId="0" applyFill="1" applyBorder="1" applyProtection="1"/>
    <xf numFmtId="0" fontId="0" fillId="0" borderId="6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170" fontId="0" fillId="0" borderId="0" xfId="0" applyNumberFormat="1" applyProtection="1"/>
    <xf numFmtId="9" fontId="0" fillId="0" borderId="0" xfId="3" applyFont="1" applyProtection="1"/>
    <xf numFmtId="170" fontId="0" fillId="0" borderId="0" xfId="1" applyNumberFormat="1" applyFont="1" applyProtection="1"/>
    <xf numFmtId="171" fontId="0" fillId="0" borderId="0" xfId="3" applyNumberFormat="1" applyFont="1" applyAlignment="1" applyProtection="1">
      <alignment horizontal="right"/>
    </xf>
    <xf numFmtId="43" fontId="0" fillId="0" borderId="0" xfId="0" applyNumberFormat="1" applyProtection="1"/>
    <xf numFmtId="0" fontId="3" fillId="0" borderId="0" xfId="0" applyFont="1" applyBorder="1" applyProtection="1"/>
    <xf numFmtId="170" fontId="0" fillId="0" borderId="0" xfId="1" applyNumberFormat="1" applyFont="1" applyBorder="1" applyProtection="1"/>
    <xf numFmtId="170" fontId="2" fillId="0" borderId="10" xfId="1" applyNumberFormat="1" applyFont="1" applyBorder="1" applyProtection="1"/>
    <xf numFmtId="171" fontId="2" fillId="0" borderId="10" xfId="3" applyNumberFormat="1" applyFont="1" applyBorder="1" applyAlignment="1" applyProtection="1">
      <alignment horizontal="right"/>
    </xf>
    <xf numFmtId="0" fontId="14" fillId="0" borderId="0" xfId="0" applyFont="1" applyBorder="1" applyProtection="1"/>
    <xf numFmtId="0" fontId="3" fillId="0" borderId="0" xfId="0" applyFont="1" applyBorder="1" applyAlignment="1" applyProtection="1">
      <alignment vertical="top" wrapText="1"/>
    </xf>
    <xf numFmtId="170" fontId="0" fillId="0" borderId="1" xfId="1" applyNumberFormat="1" applyFont="1" applyBorder="1" applyProtection="1"/>
    <xf numFmtId="171" fontId="0" fillId="0" borderId="1" xfId="3" applyNumberFormat="1" applyFont="1" applyBorder="1" applyAlignment="1" applyProtection="1">
      <alignment horizontal="right"/>
    </xf>
    <xf numFmtId="43" fontId="0" fillId="0" borderId="0" xfId="0" applyNumberFormat="1" applyBorder="1" applyProtection="1"/>
    <xf numFmtId="0" fontId="15" fillId="0" borderId="0" xfId="0" applyFont="1" applyBorder="1" applyAlignment="1" applyProtection="1">
      <alignment vertical="top" wrapText="1"/>
    </xf>
    <xf numFmtId="10" fontId="0" fillId="0" borderId="0" xfId="3" applyNumberFormat="1" applyFont="1" applyBorder="1" applyProtection="1"/>
    <xf numFmtId="0" fontId="16" fillId="0" borderId="0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vertical="top" wrapText="1"/>
    </xf>
    <xf numFmtId="43" fontId="0" fillId="0" borderId="1" xfId="1" applyFont="1" applyFill="1" applyBorder="1" applyProtection="1"/>
    <xf numFmtId="0" fontId="0" fillId="0" borderId="4" xfId="0" applyBorder="1" applyProtection="1"/>
    <xf numFmtId="43" fontId="0" fillId="0" borderId="4" xfId="1" applyFont="1" applyBorder="1" applyProtection="1"/>
    <xf numFmtId="0" fontId="0" fillId="0" borderId="5" xfId="0" applyBorder="1" applyProtection="1"/>
    <xf numFmtId="43" fontId="2" fillId="0" borderId="8" xfId="1" applyFont="1" applyBorder="1" applyAlignment="1" applyProtection="1">
      <alignment horizontal="right"/>
    </xf>
    <xf numFmtId="43" fontId="0" fillId="0" borderId="0" xfId="1" applyFont="1" applyBorder="1" applyAlignment="1" applyProtection="1"/>
    <xf numFmtId="43" fontId="0" fillId="0" borderId="0" xfId="1" applyFont="1" applyFill="1" applyBorder="1" applyProtection="1"/>
    <xf numFmtId="43" fontId="0" fillId="0" borderId="1" xfId="0" applyNumberFormat="1" applyBorder="1" applyProtection="1"/>
    <xf numFmtId="173" fontId="2" fillId="0" borderId="0" xfId="1" applyNumberFormat="1" applyFont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ill="1" applyBorder="1"/>
    <xf numFmtId="4" fontId="0" fillId="5" borderId="2" xfId="0" applyNumberFormat="1" applyFill="1" applyBorder="1"/>
    <xf numFmtId="0" fontId="0" fillId="5" borderId="2" xfId="0" applyFill="1" applyBorder="1" applyAlignment="1" applyProtection="1">
      <alignment horizontal="left"/>
    </xf>
    <xf numFmtId="0" fontId="0" fillId="5" borderId="2" xfId="0" applyFill="1" applyBorder="1" applyProtection="1"/>
    <xf numFmtId="3" fontId="0" fillId="5" borderId="2" xfId="0" applyNumberFormat="1" applyFill="1" applyBorder="1" applyProtection="1"/>
    <xf numFmtId="9" fontId="0" fillId="5" borderId="2" xfId="0" applyNumberFormat="1" applyFill="1" applyBorder="1" applyProtection="1"/>
    <xf numFmtId="3" fontId="18" fillId="5" borderId="2" xfId="0" applyNumberFormat="1" applyFont="1" applyFill="1" applyBorder="1" applyAlignment="1" applyProtection="1">
      <alignment horizontal="right"/>
    </xf>
    <xf numFmtId="0" fontId="0" fillId="5" borderId="12" xfId="0" applyFill="1" applyBorder="1" applyAlignment="1">
      <alignment horizontal="left"/>
    </xf>
    <xf numFmtId="0" fontId="0" fillId="5" borderId="11" xfId="0" applyFill="1" applyBorder="1"/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/>
    <xf numFmtId="4" fontId="2" fillId="6" borderId="2" xfId="0" applyNumberFormat="1" applyFont="1" applyFill="1" applyBorder="1"/>
    <xf numFmtId="0" fontId="11" fillId="0" borderId="7" xfId="0" applyFont="1" applyFill="1" applyBorder="1" applyProtection="1"/>
    <xf numFmtId="0" fontId="0" fillId="0" borderId="0" xfId="0" applyFill="1" applyBorder="1" applyProtection="1"/>
    <xf numFmtId="0" fontId="19" fillId="0" borderId="0" xfId="0" applyFont="1" applyProtection="1"/>
    <xf numFmtId="0" fontId="1" fillId="7" borderId="2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/>
    </xf>
    <xf numFmtId="4" fontId="0" fillId="0" borderId="0" xfId="0" applyNumberFormat="1" applyFill="1" applyBorder="1"/>
    <xf numFmtId="3" fontId="0" fillId="0" borderId="0" xfId="0" applyNumberFormat="1" applyFill="1" applyBorder="1" applyProtection="1"/>
    <xf numFmtId="3" fontId="18" fillId="0" borderId="0" xfId="0" applyNumberFormat="1" applyFont="1" applyFill="1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2" fillId="6" borderId="2" xfId="0" applyNumberFormat="1" applyFont="1" applyFill="1" applyBorder="1" applyAlignment="1">
      <alignment horizontal="left"/>
    </xf>
    <xf numFmtId="173" fontId="20" fillId="0" borderId="0" xfId="0" applyNumberFormat="1" applyFont="1" applyProtection="1"/>
    <xf numFmtId="0" fontId="0" fillId="5" borderId="13" xfId="0" applyFill="1" applyBorder="1"/>
    <xf numFmtId="0" fontId="0" fillId="5" borderId="14" xfId="0" applyFill="1" applyBorder="1" applyAlignment="1">
      <alignment horizontal="left"/>
    </xf>
    <xf numFmtId="0" fontId="0" fillId="5" borderId="14" xfId="0" applyFill="1" applyBorder="1"/>
    <xf numFmtId="4" fontId="0" fillId="5" borderId="14" xfId="0" applyNumberFormat="1" applyFill="1" applyBorder="1"/>
    <xf numFmtId="14" fontId="2" fillId="0" borderId="0" xfId="1" applyNumberFormat="1" applyFont="1" applyAlignment="1" applyProtection="1">
      <alignment horizontal="left"/>
    </xf>
    <xf numFmtId="176" fontId="18" fillId="0" borderId="0" xfId="0" applyNumberFormat="1" applyFont="1" applyProtection="1"/>
    <xf numFmtId="0" fontId="1" fillId="5" borderId="1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2" fillId="0" borderId="9" xfId="0" applyFont="1" applyBorder="1"/>
    <xf numFmtId="43" fontId="10" fillId="0" borderId="4" xfId="1" applyFont="1" applyBorder="1"/>
    <xf numFmtId="43" fontId="9" fillId="0" borderId="1" xfId="1" applyFont="1" applyBorder="1"/>
    <xf numFmtId="43" fontId="2" fillId="0" borderId="0" xfId="1" applyFont="1" applyBorder="1"/>
    <xf numFmtId="0" fontId="2" fillId="0" borderId="0" xfId="0" applyFont="1" applyBorder="1"/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0" fontId="11" fillId="3" borderId="7" xfId="0" applyFont="1" applyFill="1" applyBorder="1"/>
    <xf numFmtId="0" fontId="0" fillId="3" borderId="0" xfId="0" applyFill="1" applyBorder="1"/>
    <xf numFmtId="0" fontId="0" fillId="0" borderId="7" xfId="0" applyBorder="1"/>
    <xf numFmtId="43" fontId="9" fillId="0" borderId="0" xfId="1" applyFont="1" applyBorder="1"/>
    <xf numFmtId="0" fontId="2" fillId="0" borderId="0" xfId="0" applyFont="1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ill="1"/>
    <xf numFmtId="0" fontId="2" fillId="0" borderId="10" xfId="0" applyFont="1" applyBorder="1"/>
    <xf numFmtId="0" fontId="13" fillId="0" borderId="0" xfId="0" applyFont="1"/>
    <xf numFmtId="0" fontId="13" fillId="0" borderId="0" xfId="0" applyFont="1" applyFill="1"/>
    <xf numFmtId="0" fontId="3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/>
    <xf numFmtId="0" fontId="3" fillId="0" borderId="0" xfId="0" applyFont="1" applyBorder="1" applyAlignment="1">
      <alignment vertical="top"/>
    </xf>
    <xf numFmtId="43" fontId="0" fillId="0" borderId="0" xfId="1" applyFont="1" applyBorder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1" fillId="0" borderId="0" xfId="0" applyFont="1" applyFill="1"/>
    <xf numFmtId="0" fontId="0" fillId="0" borderId="1" xfId="0" applyBorder="1"/>
    <xf numFmtId="0" fontId="0" fillId="0" borderId="1" xfId="0" applyBorder="1" applyAlignment="1" applyProtection="1">
      <alignment horizontal="left"/>
    </xf>
    <xf numFmtId="0" fontId="0" fillId="2" borderId="3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vertical="top" wrapText="1"/>
      <protection locked="0"/>
    </xf>
    <xf numFmtId="0" fontId="0" fillId="2" borderId="0" xfId="0" applyNumberFormat="1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0" borderId="12" xfId="1" applyNumberFormat="1" applyFont="1" applyBorder="1" applyAlignment="1" applyProtection="1">
      <alignment horizontal="left"/>
    </xf>
    <xf numFmtId="0" fontId="0" fillId="0" borderId="10" xfId="0" applyNumberFormat="1" applyBorder="1" applyAlignment="1" applyProtection="1">
      <alignment horizontal="left"/>
    </xf>
    <xf numFmtId="0" fontId="0" fillId="0" borderId="11" xfId="0" applyNumberFormat="1" applyBorder="1" applyAlignment="1" applyProtection="1">
      <alignment horizontal="left"/>
    </xf>
    <xf numFmtId="4" fontId="0" fillId="0" borderId="2" xfId="1" applyNumberFormat="1" applyFont="1" applyBorder="1" applyAlignment="1" applyProtection="1">
      <alignment horizontal="left"/>
    </xf>
    <xf numFmtId="4" fontId="0" fillId="0" borderId="2" xfId="0" applyNumberFormat="1" applyBorder="1" applyProtection="1"/>
    <xf numFmtId="0" fontId="0" fillId="0" borderId="2" xfId="1" applyNumberFormat="1" applyFont="1" applyBorder="1" applyAlignment="1" applyProtection="1"/>
    <xf numFmtId="0" fontId="0" fillId="0" borderId="2" xfId="0" applyNumberFormat="1" applyBorder="1" applyAlignment="1" applyProtection="1"/>
    <xf numFmtId="0" fontId="0" fillId="0" borderId="12" xfId="1" applyNumberFormat="1" applyFont="1" applyBorder="1" applyAlignment="1" applyProtection="1"/>
    <xf numFmtId="0" fontId="0" fillId="0" borderId="10" xfId="1" applyNumberFormat="1" applyFont="1" applyBorder="1" applyAlignment="1" applyProtection="1"/>
    <xf numFmtId="0" fontId="0" fillId="0" borderId="11" xfId="1" applyNumberFormat="1" applyFont="1" applyBorder="1" applyAlignment="1" applyProtection="1"/>
    <xf numFmtId="0" fontId="18" fillId="2" borderId="12" xfId="0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</xf>
    <xf numFmtId="0" fontId="5" fillId="7" borderId="12" xfId="0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Alignment="1" applyProtection="1">
      <alignment horizontal="center"/>
      <protection locked="0"/>
    </xf>
    <xf numFmtId="0" fontId="5" fillId="7" borderId="11" xfId="0" applyFont="1" applyFill="1" applyBorder="1" applyAlignment="1" applyProtection="1">
      <alignment horizontal="center"/>
      <protection locked="0"/>
    </xf>
    <xf numFmtId="176" fontId="1" fillId="2" borderId="12" xfId="0" applyNumberFormat="1" applyFont="1" applyFill="1" applyBorder="1" applyAlignment="1" applyProtection="1">
      <alignment horizontal="left"/>
      <protection locked="0"/>
    </xf>
    <xf numFmtId="176" fontId="0" fillId="0" borderId="11" xfId="0" applyNumberFormat="1" applyBorder="1" applyProtection="1">
      <protection locked="0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5" xfId="0" applyNumberFormat="1" applyFill="1" applyBorder="1" applyAlignment="1" applyProtection="1">
      <alignment horizontal="left" vertical="top" wrapText="1"/>
      <protection locked="0"/>
    </xf>
    <xf numFmtId="0" fontId="0" fillId="2" borderId="7" xfId="0" applyNumberFormat="1" applyFill="1" applyBorder="1" applyAlignment="1" applyProtection="1">
      <alignment horizontal="left" vertical="top" wrapText="1"/>
      <protection locked="0"/>
    </xf>
    <xf numFmtId="0" fontId="0" fillId="2" borderId="0" xfId="0" applyNumberFormat="1" applyFill="1" applyBorder="1" applyAlignment="1" applyProtection="1">
      <alignment horizontal="left" vertical="top" wrapText="1"/>
      <protection locked="0"/>
    </xf>
    <xf numFmtId="0" fontId="0" fillId="2" borderId="8" xfId="0" applyNumberFormat="1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left"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6" xfId="0" applyNumberFormat="1" applyFill="1" applyBorder="1" applyAlignment="1" applyProtection="1">
      <alignment horizontal="left" vertical="top" wrapText="1"/>
      <protection locked="0"/>
    </xf>
    <xf numFmtId="0" fontId="0" fillId="0" borderId="4" xfId="0" applyNumberFormat="1" applyBorder="1" applyAlignment="1" applyProtection="1">
      <alignment vertical="top" wrapText="1"/>
      <protection locked="0"/>
    </xf>
    <xf numFmtId="0" fontId="0" fillId="0" borderId="5" xfId="0" applyNumberFormat="1" applyBorder="1" applyAlignment="1" applyProtection="1">
      <alignment vertical="top" wrapText="1"/>
      <protection locked="0"/>
    </xf>
    <xf numFmtId="0" fontId="0" fillId="0" borderId="0" xfId="0" applyNumberFormat="1" applyBorder="1" applyAlignment="1" applyProtection="1">
      <alignment vertical="top" wrapText="1"/>
      <protection locked="0"/>
    </xf>
    <xf numFmtId="0" fontId="0" fillId="0" borderId="8" xfId="0" applyNumberForma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0" borderId="6" xfId="0" applyNumberFormat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2" fillId="6" borderId="12" xfId="0" applyFont="1" applyFill="1" applyBorder="1" applyAlignment="1">
      <alignment horizontal="right"/>
    </xf>
    <xf numFmtId="0" fontId="0" fillId="0" borderId="11" xfId="0" applyBorder="1" applyAlignment="1"/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23"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609600</xdr:colOff>
      <xdr:row>5</xdr:row>
      <xdr:rowOff>0</xdr:rowOff>
    </xdr:to>
    <xdr:pic>
      <xdr:nvPicPr>
        <xdr:cNvPr id="1476" name="Picture 1" descr="Logo_sw" hidden="1">
          <a:extLst>
            <a:ext uri="{FF2B5EF4-FFF2-40B4-BE49-F238E27FC236}">
              <a16:creationId xmlns:a16="http://schemas.microsoft.com/office/drawing/2014/main" id="{3BA8AB56-F2A9-4DBA-A060-0537DB5D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2209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</xdr:row>
      <xdr:rowOff>19050</xdr:rowOff>
    </xdr:from>
    <xdr:to>
      <xdr:col>2</xdr:col>
      <xdr:colOff>733425</xdr:colOff>
      <xdr:row>5</xdr:row>
      <xdr:rowOff>9525</xdr:rowOff>
    </xdr:to>
    <xdr:pic>
      <xdr:nvPicPr>
        <xdr:cNvPr id="1477" name="Picture 11" descr="ch_englisch" hidden="1">
          <a:extLst>
            <a:ext uri="{FF2B5EF4-FFF2-40B4-BE49-F238E27FC236}">
              <a16:creationId xmlns:a16="http://schemas.microsoft.com/office/drawing/2014/main" id="{0A4896DC-34C7-4BBD-88B9-87548655D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0"/>
          <a:ext cx="2362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561975</xdr:colOff>
      <xdr:row>4</xdr:row>
      <xdr:rowOff>123825</xdr:rowOff>
    </xdr:to>
    <xdr:pic>
      <xdr:nvPicPr>
        <xdr:cNvPr id="1478" name="Picture 1" descr="Logo_sw">
          <a:extLst>
            <a:ext uri="{FF2B5EF4-FFF2-40B4-BE49-F238E27FC236}">
              <a16:creationId xmlns:a16="http://schemas.microsoft.com/office/drawing/2014/main" id="{1C51FEC0-C595-456C-B584-5758C042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nancialreporting@bazl.admin.ch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71"/>
  <sheetViews>
    <sheetView showGridLines="0" tabSelected="1" zoomScale="70" zoomScaleNormal="70" workbookViewId="0"/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3" width="19.5703125" style="41" customWidth="1"/>
    <col min="4" max="4" width="2.85546875" style="41" customWidth="1"/>
    <col min="5" max="5" width="19.5703125" style="41" customWidth="1"/>
    <col min="6" max="6" width="2.85546875" style="41" customWidth="1"/>
    <col min="7" max="7" width="19.5703125" style="41" customWidth="1"/>
    <col min="8" max="8" width="2.85546875" style="3" customWidth="1"/>
    <col min="9" max="9" width="13.5703125" style="3" customWidth="1"/>
    <col min="10" max="10" width="2.85546875" style="3" customWidth="1"/>
    <col min="11" max="11" width="29.85546875" style="44" customWidth="1"/>
    <col min="12" max="16384" width="11.5703125" style="3"/>
  </cols>
  <sheetData>
    <row r="1" spans="1:11" x14ac:dyDescent="0.2">
      <c r="A1" s="18" t="s">
        <v>387</v>
      </c>
      <c r="B1" s="19"/>
      <c r="C1" s="20"/>
      <c r="D1" s="20"/>
      <c r="E1" s="20"/>
      <c r="F1" s="20"/>
      <c r="G1" s="146" t="s">
        <v>193</v>
      </c>
      <c r="H1" s="19"/>
      <c r="I1" s="62"/>
    </row>
    <row r="2" spans="1:11" x14ac:dyDescent="0.2">
      <c r="A2" s="145" t="s">
        <v>388</v>
      </c>
      <c r="B2" s="23"/>
      <c r="C2" s="24"/>
      <c r="D2" s="24"/>
      <c r="E2" s="24"/>
      <c r="F2" s="24"/>
      <c r="G2" s="147" t="s">
        <v>194</v>
      </c>
      <c r="H2" s="23"/>
      <c r="I2" s="63"/>
    </row>
    <row r="3" spans="1:11" x14ac:dyDescent="0.2">
      <c r="A3" s="27"/>
      <c r="B3" s="28"/>
      <c r="C3" s="29"/>
      <c r="D3" s="29"/>
      <c r="E3" s="29"/>
      <c r="F3" s="29"/>
      <c r="G3" s="64"/>
      <c r="H3" s="28"/>
      <c r="I3" s="65"/>
    </row>
    <row r="4" spans="1:11" x14ac:dyDescent="0.2">
      <c r="A4" s="124"/>
      <c r="B4" s="125"/>
      <c r="C4" s="106"/>
      <c r="D4" s="29"/>
      <c r="E4" s="29"/>
      <c r="F4" s="29"/>
      <c r="G4" s="148" t="s">
        <v>195</v>
      </c>
      <c r="H4" s="28"/>
      <c r="I4" s="34" t="s">
        <v>122</v>
      </c>
    </row>
    <row r="5" spans="1:11" x14ac:dyDescent="0.2">
      <c r="A5" s="35"/>
      <c r="B5" s="28"/>
      <c r="C5" s="29"/>
      <c r="D5" s="29"/>
      <c r="E5" s="29"/>
      <c r="F5" s="29"/>
      <c r="G5" s="66"/>
      <c r="H5" s="28"/>
      <c r="I5" s="67"/>
    </row>
    <row r="6" spans="1:11" x14ac:dyDescent="0.2">
      <c r="A6" s="35"/>
      <c r="B6" s="149" t="s">
        <v>196</v>
      </c>
      <c r="C6" s="178" t="str">
        <f>IF(TITLE!C13="","",TITLE!C13)</f>
        <v/>
      </c>
      <c r="D6" s="178"/>
      <c r="E6" s="178"/>
      <c r="F6" s="29"/>
      <c r="G6" s="66"/>
      <c r="H6" s="28"/>
      <c r="I6" s="65"/>
    </row>
    <row r="7" spans="1:11" x14ac:dyDescent="0.2">
      <c r="A7" s="35"/>
      <c r="B7" s="33" t="s">
        <v>0</v>
      </c>
      <c r="C7" s="178" t="str">
        <f>IF(TITLE!C15="","",TITLE!C15)</f>
        <v/>
      </c>
      <c r="D7" s="178"/>
      <c r="E7" s="178"/>
      <c r="F7" s="29"/>
      <c r="G7" s="66"/>
      <c r="H7" s="28"/>
      <c r="I7" s="67"/>
    </row>
    <row r="8" spans="1:11" ht="6" customHeight="1" x14ac:dyDescent="0.2">
      <c r="A8" s="37"/>
      <c r="B8" s="23"/>
      <c r="C8" s="68"/>
      <c r="D8" s="68"/>
      <c r="E8" s="68"/>
      <c r="F8" s="38"/>
      <c r="G8" s="24"/>
      <c r="H8" s="8"/>
      <c r="I8" s="39"/>
    </row>
    <row r="10" spans="1:11" s="12" customFormat="1" x14ac:dyDescent="0.2">
      <c r="C10" s="40"/>
      <c r="D10" s="40"/>
      <c r="E10" s="40"/>
      <c r="F10" s="69"/>
      <c r="G10" s="40"/>
      <c r="I10" s="70"/>
      <c r="K10" s="71"/>
    </row>
    <row r="11" spans="1:11" ht="6" customHeight="1" x14ac:dyDescent="0.2">
      <c r="A11" s="28"/>
      <c r="B11" s="28"/>
      <c r="C11" s="29"/>
      <c r="D11" s="29"/>
      <c r="E11" s="29"/>
      <c r="F11" s="29"/>
      <c r="G11" s="29"/>
      <c r="H11" s="28"/>
      <c r="I11" s="28"/>
    </row>
    <row r="12" spans="1:11" ht="6" customHeight="1" x14ac:dyDescent="0.2">
      <c r="A12" s="28"/>
      <c r="B12" s="28"/>
      <c r="C12" s="29"/>
      <c r="D12" s="29"/>
      <c r="E12" s="29"/>
      <c r="F12" s="29"/>
      <c r="G12" s="29"/>
      <c r="H12" s="28"/>
      <c r="I12" s="28"/>
    </row>
    <row r="14" spans="1:11" x14ac:dyDescent="0.2">
      <c r="A14" s="12" t="s">
        <v>124</v>
      </c>
    </row>
    <row r="15" spans="1:11" x14ac:dyDescent="0.2">
      <c r="A15" s="72"/>
      <c r="B15" s="150" t="s">
        <v>197</v>
      </c>
      <c r="C15" s="188" t="str">
        <f>IF(TITLE!$A$10="","Cellule A10, Saisissez une catégorie",IF(TITLE!$C$13="","Cellule C13, Saisissez la raison sociale",IF(TITLE!$C$17="","Cellule C17, Saisissez la date de clôture",IF(TITLE!$C$19="","Cellule C19, Saisissez l'année de l'exercice",IF(OR(TITLE!$C$21="",TITLE!$D$21=""),"Cellule C21 ou D21, Saisissez la période",IF(TITLE!$C$23="","Cellule C23, Saisissez l'unité monétaire",IF(TITLE!$C$25="","Cellule C25, Saisissez la méthode comptes","Complet")))))))</f>
        <v>Cellule A10, Saisissez une catégorie</v>
      </c>
      <c r="D15" s="189"/>
      <c r="E15" s="189"/>
      <c r="F15" s="189"/>
      <c r="G15" s="189"/>
      <c r="H15" s="189"/>
      <c r="I15" s="190"/>
    </row>
    <row r="18" spans="1:9" x14ac:dyDescent="0.2">
      <c r="A18" s="12" t="s">
        <v>1</v>
      </c>
    </row>
    <row r="19" spans="1:9" x14ac:dyDescent="0.2">
      <c r="A19" s="73"/>
      <c r="B19" s="150" t="s">
        <v>198</v>
      </c>
      <c r="C19" s="191" t="str">
        <f>IF(TITLE!$D$21="Budget","Complet",IF(BS!$C$57=0,"Saisissez les actifs de l'année en cours",IF(BS!$C$98=0,"Saisissez les passifs de l'année en cours",IF(BS!$E$57=0,"Saisissez les actifs de l'année précédente",IF(BS!$E$98=0,"Saisissez les passifs de l'année précédente","Complet")))))</f>
        <v>Saisissez les actifs de l'année en cours</v>
      </c>
      <c r="D19" s="192"/>
      <c r="E19" s="192"/>
      <c r="F19" s="192"/>
      <c r="G19" s="192"/>
      <c r="H19" s="192"/>
      <c r="I19" s="192"/>
    </row>
    <row r="20" spans="1:9" ht="6" customHeight="1" x14ac:dyDescent="0.2">
      <c r="A20" s="12"/>
    </row>
    <row r="21" spans="1:9" x14ac:dyDescent="0.2">
      <c r="A21" s="72"/>
      <c r="B21" s="150" t="s">
        <v>199</v>
      </c>
      <c r="C21" s="191" t="str">
        <f>IF(OR($C$19&lt;&gt;"Complet",$C$29&lt;&gt;"Complet"),"Saisissez les données dans BS ou IS",IF(ROUND(SUM(BAZL!$C$5:$C$80)-BAZL!$C$59,-0.5)&lt;&gt;0,SUM(BAZL!$C$5:$C$80)-BAZL!$C$59,"Sans différences"))</f>
        <v>Saisissez les données dans BS ou IS</v>
      </c>
      <c r="D21" s="192"/>
      <c r="E21" s="192"/>
      <c r="F21" s="192"/>
      <c r="G21" s="192"/>
      <c r="H21" s="192"/>
      <c r="I21" s="192"/>
    </row>
    <row r="22" spans="1:9" ht="6.6" customHeight="1" x14ac:dyDescent="0.2">
      <c r="A22" s="74"/>
      <c r="B22" s="5"/>
      <c r="C22" s="75"/>
      <c r="D22" s="76"/>
      <c r="E22" s="76"/>
      <c r="F22" s="76"/>
      <c r="G22" s="76"/>
      <c r="H22" s="76"/>
      <c r="I22" s="76"/>
    </row>
    <row r="23" spans="1:9" x14ac:dyDescent="0.2">
      <c r="A23" s="72"/>
      <c r="B23" s="150" t="s">
        <v>227</v>
      </c>
      <c r="C23" s="193" t="str">
        <f>IF($C$19&lt;&gt;"Complet","Saisissez les données dans BS",IF(AND(ROUND(BS!$C$98,-0.5)&lt;&gt;ROUND(BS!$C$57,-0.5),ROUND(BS!$E$98,-0.5)&lt;&gt;ROUND(BS!$E$57,-0.5)),"Année en cours/Année précédente: Actifs &lt;&gt; Passifs",IF(ROUND(BS!$C$98,-0.5)&lt;&gt;ROUND(BS!$C$57,-0.5),"Année en cours: Actifs &lt;&gt; Passifs",IF(ROUND(BS!$E$98,-0.5)&lt;&gt;ROUND(BS!$E$57,-0.5),"Année précédente: Actifs &lt;&gt; Passifs","Sans différences"))))</f>
        <v>Saisissez les données dans BS</v>
      </c>
      <c r="D23" s="194"/>
      <c r="E23" s="194"/>
      <c r="F23" s="194"/>
      <c r="G23" s="194"/>
      <c r="H23" s="194"/>
      <c r="I23" s="194"/>
    </row>
    <row r="24" spans="1:9" ht="6.6" customHeight="1" x14ac:dyDescent="0.2">
      <c r="A24" s="74"/>
      <c r="B24" s="5"/>
      <c r="C24" s="77"/>
      <c r="D24" s="78"/>
      <c r="E24" s="78"/>
      <c r="F24" s="78"/>
      <c r="G24" s="78"/>
      <c r="H24" s="78"/>
      <c r="I24" s="78"/>
    </row>
    <row r="25" spans="1:9" x14ac:dyDescent="0.2">
      <c r="A25" s="79"/>
      <c r="B25" s="150" t="s">
        <v>228</v>
      </c>
      <c r="C25" s="193" t="str">
        <f>IF(TITLE!$D$21="Budget","Complet",IF(BS!$A$103="","Veuillez donner des informations essentielles sur les postes du bilan, si nécessaire","Complet"))</f>
        <v>Veuillez donner des informations essentielles sur les postes du bilan, si nécessaire</v>
      </c>
      <c r="D25" s="194"/>
      <c r="E25" s="194"/>
      <c r="F25" s="194"/>
      <c r="G25" s="194"/>
      <c r="H25" s="194"/>
      <c r="I25" s="194"/>
    </row>
    <row r="28" spans="1:9" x14ac:dyDescent="0.2">
      <c r="A28" s="12" t="s">
        <v>5</v>
      </c>
    </row>
    <row r="29" spans="1:9" x14ac:dyDescent="0.2">
      <c r="A29" s="73"/>
      <c r="B29" s="150" t="s">
        <v>198</v>
      </c>
      <c r="C29" s="191" t="str">
        <f>IF(TITLE!$D$21="Budget","Complet",IF(IS!$C$17=0,"Saisissez les produits des acitivités opérationnelles",IF(IS!$C$21=0,"Saisissez les charges directes",IF(IS!$C$28=0,"Saisissez les charges opérationnelles","Complet"))))</f>
        <v>Saisissez les produits des acitivités opérationnelles</v>
      </c>
      <c r="D29" s="192"/>
      <c r="E29" s="192"/>
      <c r="F29" s="192"/>
      <c r="G29" s="192"/>
      <c r="H29" s="192"/>
      <c r="I29" s="192"/>
    </row>
    <row r="30" spans="1:9" ht="6" customHeight="1" x14ac:dyDescent="0.2">
      <c r="A30" s="12"/>
    </row>
    <row r="31" spans="1:9" x14ac:dyDescent="0.2">
      <c r="A31" s="79"/>
      <c r="B31" s="150" t="s">
        <v>229</v>
      </c>
      <c r="C31" s="188" t="str">
        <f>IF($C$29&lt;&gt;"Complet","Saisissez les données dans IS",IF(ROUND(IS!$C$53,-0.5)&lt;&gt;ROUND(BS!$C$94,-0.5),"Le bénéfice net BS ne correspond pas à IS","Complet"))</f>
        <v>Saisissez les données dans IS</v>
      </c>
      <c r="D31" s="189"/>
      <c r="E31" s="189"/>
      <c r="F31" s="189"/>
      <c r="G31" s="189"/>
      <c r="H31" s="189"/>
      <c r="I31" s="190"/>
    </row>
    <row r="32" spans="1:9" ht="6.6" customHeight="1" x14ac:dyDescent="0.2"/>
    <row r="33" spans="1:9" x14ac:dyDescent="0.2">
      <c r="A33" s="79"/>
      <c r="B33" s="150" t="s">
        <v>228</v>
      </c>
      <c r="C33" s="193" t="str">
        <f>IF(TITLE!$D$21="Budget","Complet",IF(IS!$A$58="","Veuillez donner des explications des écarts budgétaires ou autres informations importantes","Complet"))</f>
        <v>Veuillez donner des explications des écarts budgétaires ou autres informations importantes</v>
      </c>
      <c r="D33" s="194"/>
      <c r="E33" s="194"/>
      <c r="F33" s="194"/>
      <c r="G33" s="194"/>
      <c r="H33" s="194"/>
      <c r="I33" s="194"/>
    </row>
    <row r="36" spans="1:9" x14ac:dyDescent="0.2">
      <c r="A36" s="12" t="s">
        <v>37</v>
      </c>
    </row>
    <row r="37" spans="1:9" x14ac:dyDescent="0.2">
      <c r="A37" s="73"/>
      <c r="B37" s="150" t="s">
        <v>198</v>
      </c>
      <c r="C37" s="193" t="str">
        <f>IF(COUNT('CP ind'!$C$15:$N$15)+COUNT('CP dir'!$C$15:$N$15)&gt;=12,"Complet","Incomplet")</f>
        <v>Incomplet</v>
      </c>
      <c r="D37" s="194"/>
      <c r="E37" s="194"/>
      <c r="F37" s="194"/>
      <c r="G37" s="194"/>
      <c r="H37" s="194"/>
      <c r="I37" s="194"/>
    </row>
    <row r="38" spans="1:9" ht="6" customHeight="1" x14ac:dyDescent="0.2">
      <c r="A38" s="12"/>
    </row>
    <row r="39" spans="1:9" x14ac:dyDescent="0.2">
      <c r="A39" s="79"/>
      <c r="B39" s="150" t="s">
        <v>230</v>
      </c>
      <c r="C39" s="193" t="str">
        <f>IF(AND('CP ind'!$C$13="",'CP dir'!$C$13=""),"Saisissez le solde d'ouverture dans CP",IF(TITLE!$D$21="Budget","Sans différences",IF(BS!$C$16="","Saisissez le solde des liquidités dans BS",IF(OR(ROUND('CP ind'!$C$13,-0.5)=ROUND(BS!$C$16,-0.5),ROUND('CP dir'!$C$13,-0.5)=ROUND(BS!$C$16,-0.5)),"Sans différences","Solde d'ouverture CP &lt;&gt; Liquidités BS"))))</f>
        <v>Saisissez le solde d'ouverture dans CP</v>
      </c>
      <c r="D39" s="194"/>
      <c r="E39" s="194"/>
      <c r="F39" s="194"/>
      <c r="G39" s="194"/>
      <c r="H39" s="194"/>
      <c r="I39" s="194"/>
    </row>
    <row r="40" spans="1:9" ht="6.6" customHeight="1" x14ac:dyDescent="0.2"/>
    <row r="41" spans="1:9" x14ac:dyDescent="0.2">
      <c r="A41" s="79"/>
      <c r="B41" s="150" t="s">
        <v>231</v>
      </c>
      <c r="C41" s="195" t="str">
        <f>IF($C$37&lt;&gt;"Complet","Saisissez les données dans CP",IF(OR(MIN('CP dir'!$C$45:$N$45)&lt;0,MIN('CP ind'!C45:N45)&lt;0),"Plan de trésorerie négatif","Positif"))</f>
        <v>Saisissez les données dans CP</v>
      </c>
      <c r="D41" s="196"/>
      <c r="E41" s="196"/>
      <c r="F41" s="196"/>
      <c r="G41" s="196"/>
      <c r="H41" s="196"/>
      <c r="I41" s="197"/>
    </row>
    <row r="42" spans="1:9" ht="6" customHeight="1" x14ac:dyDescent="0.2"/>
    <row r="43" spans="1:9" x14ac:dyDescent="0.2">
      <c r="A43" s="79"/>
      <c r="B43" s="150" t="s">
        <v>228</v>
      </c>
      <c r="C43" s="193" t="str">
        <f>IF(OR('CP ind'!$A$50&lt;&gt;"",'CP dir'!$A$50&lt;&gt;""),"Complet","Veuillez donner des informations essentielles pour la planification des liquidités, si nécessaire")</f>
        <v>Veuillez donner des informations essentielles pour la planification des liquidités, si nécessaire</v>
      </c>
      <c r="D43" s="194"/>
      <c r="E43" s="194"/>
      <c r="F43" s="194"/>
      <c r="G43" s="194"/>
      <c r="H43" s="194"/>
      <c r="I43" s="194"/>
    </row>
    <row r="46" spans="1:9" x14ac:dyDescent="0.2">
      <c r="A46" s="12" t="s">
        <v>7</v>
      </c>
    </row>
    <row r="47" spans="1:9" x14ac:dyDescent="0.2">
      <c r="A47" s="79"/>
      <c r="B47" s="150" t="s">
        <v>198</v>
      </c>
      <c r="C47" s="193" t="str">
        <f>IF(BUD!$P$16=0,"Saisissez les produits des activités opérationnelles",IF(BUD!$P$20=0,"Saisissez les charges directes",IF(BUD!$P$27=0,"Saisissez les charges opérationnelles","Complet")))</f>
        <v>Saisissez les produits des activités opérationnelles</v>
      </c>
      <c r="D47" s="194"/>
      <c r="E47" s="194"/>
      <c r="F47" s="194"/>
      <c r="G47" s="194"/>
      <c r="H47" s="194"/>
      <c r="I47" s="194"/>
    </row>
    <row r="48" spans="1:9" ht="6.6" customHeight="1" x14ac:dyDescent="0.2"/>
    <row r="49" spans="1:9" x14ac:dyDescent="0.2">
      <c r="A49" s="79"/>
      <c r="B49" s="150" t="s">
        <v>228</v>
      </c>
      <c r="C49" s="193" t="str">
        <f>IF(BUD!$A$57="","Veuillez donner des détails essentiels sur le budget, si nécessaire","Complet")</f>
        <v>Veuillez donner des détails essentiels sur le budget, si nécessaire</v>
      </c>
      <c r="D49" s="194"/>
      <c r="E49" s="194"/>
      <c r="F49" s="194"/>
      <c r="G49" s="194"/>
      <c r="H49" s="194"/>
      <c r="I49" s="194"/>
    </row>
    <row r="53" spans="1:9" x14ac:dyDescent="0.2">
      <c r="H53" s="41"/>
      <c r="I53" s="41"/>
    </row>
    <row r="54" spans="1:9" x14ac:dyDescent="0.2">
      <c r="A54" s="12" t="s">
        <v>228</v>
      </c>
      <c r="H54" s="41"/>
      <c r="I54" s="41"/>
    </row>
    <row r="56" spans="1:9" x14ac:dyDescent="0.2">
      <c r="A56" s="179"/>
      <c r="B56" s="180"/>
      <c r="C56" s="180"/>
      <c r="D56" s="180"/>
      <c r="E56" s="180"/>
      <c r="F56" s="180"/>
      <c r="G56" s="180"/>
      <c r="H56" s="180"/>
      <c r="I56" s="181"/>
    </row>
    <row r="57" spans="1:9" x14ac:dyDescent="0.2">
      <c r="A57" s="182"/>
      <c r="B57" s="183"/>
      <c r="C57" s="183"/>
      <c r="D57" s="183"/>
      <c r="E57" s="183"/>
      <c r="F57" s="183"/>
      <c r="G57" s="183"/>
      <c r="H57" s="183"/>
      <c r="I57" s="184"/>
    </row>
    <row r="58" spans="1:9" x14ac:dyDescent="0.2">
      <c r="A58" s="182"/>
      <c r="B58" s="183"/>
      <c r="C58" s="183"/>
      <c r="D58" s="183"/>
      <c r="E58" s="183"/>
      <c r="F58" s="183"/>
      <c r="G58" s="183"/>
      <c r="H58" s="183"/>
      <c r="I58" s="184"/>
    </row>
    <row r="59" spans="1:9" x14ac:dyDescent="0.2">
      <c r="A59" s="182"/>
      <c r="B59" s="183"/>
      <c r="C59" s="183"/>
      <c r="D59" s="183"/>
      <c r="E59" s="183"/>
      <c r="F59" s="183"/>
      <c r="G59" s="183"/>
      <c r="H59" s="183"/>
      <c r="I59" s="184"/>
    </row>
    <row r="60" spans="1:9" x14ac:dyDescent="0.2">
      <c r="A60" s="182"/>
      <c r="B60" s="183"/>
      <c r="C60" s="183"/>
      <c r="D60" s="183"/>
      <c r="E60" s="183"/>
      <c r="F60" s="183"/>
      <c r="G60" s="183"/>
      <c r="H60" s="183"/>
      <c r="I60" s="184"/>
    </row>
    <row r="61" spans="1:9" x14ac:dyDescent="0.2">
      <c r="A61" s="182"/>
      <c r="B61" s="183"/>
      <c r="C61" s="183"/>
      <c r="D61" s="183"/>
      <c r="E61" s="183"/>
      <c r="F61" s="183"/>
      <c r="G61" s="183"/>
      <c r="H61" s="183"/>
      <c r="I61" s="184"/>
    </row>
    <row r="62" spans="1:9" x14ac:dyDescent="0.2">
      <c r="A62" s="182"/>
      <c r="B62" s="183"/>
      <c r="C62" s="183"/>
      <c r="D62" s="183"/>
      <c r="E62" s="183"/>
      <c r="F62" s="183"/>
      <c r="G62" s="183"/>
      <c r="H62" s="183"/>
      <c r="I62" s="184"/>
    </row>
    <row r="63" spans="1:9" x14ac:dyDescent="0.2">
      <c r="A63" s="182"/>
      <c r="B63" s="183"/>
      <c r="C63" s="183"/>
      <c r="D63" s="183"/>
      <c r="E63" s="183"/>
      <c r="F63" s="183"/>
      <c r="G63" s="183"/>
      <c r="H63" s="183"/>
      <c r="I63" s="184"/>
    </row>
    <row r="64" spans="1:9" x14ac:dyDescent="0.2">
      <c r="A64" s="182"/>
      <c r="B64" s="183"/>
      <c r="C64" s="183"/>
      <c r="D64" s="183"/>
      <c r="E64" s="183"/>
      <c r="F64" s="183"/>
      <c r="G64" s="183"/>
      <c r="H64" s="183"/>
      <c r="I64" s="184"/>
    </row>
    <row r="65" spans="1:9" x14ac:dyDescent="0.2">
      <c r="A65" s="182"/>
      <c r="B65" s="183"/>
      <c r="C65" s="183"/>
      <c r="D65" s="183"/>
      <c r="E65" s="183"/>
      <c r="F65" s="183"/>
      <c r="G65" s="183"/>
      <c r="H65" s="183"/>
      <c r="I65" s="184"/>
    </row>
    <row r="66" spans="1:9" x14ac:dyDescent="0.2">
      <c r="A66" s="182"/>
      <c r="B66" s="183"/>
      <c r="C66" s="183"/>
      <c r="D66" s="183"/>
      <c r="E66" s="183"/>
      <c r="F66" s="183"/>
      <c r="G66" s="183"/>
      <c r="H66" s="183"/>
      <c r="I66" s="184"/>
    </row>
    <row r="67" spans="1:9" x14ac:dyDescent="0.2">
      <c r="A67" s="182"/>
      <c r="B67" s="183"/>
      <c r="C67" s="183"/>
      <c r="D67" s="183"/>
      <c r="E67" s="183"/>
      <c r="F67" s="183"/>
      <c r="G67" s="183"/>
      <c r="H67" s="183"/>
      <c r="I67" s="184"/>
    </row>
    <row r="68" spans="1:9" x14ac:dyDescent="0.2">
      <c r="A68" s="182"/>
      <c r="B68" s="183"/>
      <c r="C68" s="183"/>
      <c r="D68" s="183"/>
      <c r="E68" s="183"/>
      <c r="F68" s="183"/>
      <c r="G68" s="183"/>
      <c r="H68" s="183"/>
      <c r="I68" s="184"/>
    </row>
    <row r="69" spans="1:9" x14ac:dyDescent="0.2">
      <c r="A69" s="182"/>
      <c r="B69" s="183"/>
      <c r="C69" s="183"/>
      <c r="D69" s="183"/>
      <c r="E69" s="183"/>
      <c r="F69" s="183"/>
      <c r="G69" s="183"/>
      <c r="H69" s="183"/>
      <c r="I69" s="184"/>
    </row>
    <row r="70" spans="1:9" x14ac:dyDescent="0.2">
      <c r="A70" s="182"/>
      <c r="B70" s="183"/>
      <c r="C70" s="183"/>
      <c r="D70" s="183"/>
      <c r="E70" s="183"/>
      <c r="F70" s="183"/>
      <c r="G70" s="183"/>
      <c r="H70" s="183"/>
      <c r="I70" s="184"/>
    </row>
    <row r="71" spans="1:9" x14ac:dyDescent="0.2">
      <c r="A71" s="185"/>
      <c r="B71" s="186"/>
      <c r="C71" s="186"/>
      <c r="D71" s="186"/>
      <c r="E71" s="186"/>
      <c r="F71" s="186"/>
      <c r="G71" s="186"/>
      <c r="H71" s="186"/>
      <c r="I71" s="187"/>
    </row>
  </sheetData>
  <sheetProtection password="D415" sheet="1"/>
  <protectedRanges>
    <protectedRange sqref="A56" name="Bereich12"/>
  </protectedRanges>
  <mergeCells count="17">
    <mergeCell ref="C39:I39"/>
    <mergeCell ref="C19:I19"/>
    <mergeCell ref="C29:I29"/>
    <mergeCell ref="C37:I37"/>
    <mergeCell ref="C47:I47"/>
    <mergeCell ref="C41:I41"/>
    <mergeCell ref="C43:I43"/>
    <mergeCell ref="C6:E6"/>
    <mergeCell ref="C7:E7"/>
    <mergeCell ref="A56:I71"/>
    <mergeCell ref="C15:I15"/>
    <mergeCell ref="C21:I21"/>
    <mergeCell ref="C23:I23"/>
    <mergeCell ref="C25:I25"/>
    <mergeCell ref="C31:I31"/>
    <mergeCell ref="C49:I49"/>
    <mergeCell ref="C33:I33"/>
  </mergeCells>
  <conditionalFormatting sqref="A15">
    <cfRule type="expression" dxfId="22" priority="15" stopIfTrue="1">
      <formula>$C$15="Complet"</formula>
    </cfRule>
  </conditionalFormatting>
  <conditionalFormatting sqref="A21">
    <cfRule type="expression" dxfId="21" priority="14" stopIfTrue="1">
      <formula>$C$21="Sans différences"</formula>
    </cfRule>
  </conditionalFormatting>
  <conditionalFormatting sqref="A23">
    <cfRule type="expression" dxfId="20" priority="13" stopIfTrue="1">
      <formula>$C$23="Sans différences"</formula>
    </cfRule>
  </conditionalFormatting>
  <conditionalFormatting sqref="A25">
    <cfRule type="expression" dxfId="19" priority="12" stopIfTrue="1">
      <formula>$C$25="Complet"</formula>
    </cfRule>
  </conditionalFormatting>
  <conditionalFormatting sqref="A31">
    <cfRule type="expression" dxfId="18" priority="10" stopIfTrue="1">
      <formula>$C$31="Complet"</formula>
    </cfRule>
  </conditionalFormatting>
  <conditionalFormatting sqref="A33">
    <cfRule type="expression" dxfId="17" priority="9" stopIfTrue="1">
      <formula>$C$33="Complet"</formula>
    </cfRule>
  </conditionalFormatting>
  <conditionalFormatting sqref="A39">
    <cfRule type="expression" dxfId="16" priority="8" stopIfTrue="1">
      <formula>$C$39="Sans différences"</formula>
    </cfRule>
  </conditionalFormatting>
  <conditionalFormatting sqref="A41">
    <cfRule type="expression" dxfId="15" priority="7" stopIfTrue="1">
      <formula>$C$41="Positif"</formula>
    </cfRule>
  </conditionalFormatting>
  <conditionalFormatting sqref="A43">
    <cfRule type="expression" dxfId="14" priority="6" stopIfTrue="1">
      <formula>$C$43="Complet"</formula>
    </cfRule>
  </conditionalFormatting>
  <conditionalFormatting sqref="A19">
    <cfRule type="expression" dxfId="13" priority="5" stopIfTrue="1">
      <formula>$C$19="Complet"</formula>
    </cfRule>
  </conditionalFormatting>
  <conditionalFormatting sqref="A29">
    <cfRule type="expression" dxfId="12" priority="4" stopIfTrue="1">
      <formula>$C$29="Complet"</formula>
    </cfRule>
  </conditionalFormatting>
  <conditionalFormatting sqref="A37">
    <cfRule type="expression" dxfId="11" priority="3" stopIfTrue="1">
      <formula>$C$37="Complet"</formula>
    </cfRule>
  </conditionalFormatting>
  <conditionalFormatting sqref="A47">
    <cfRule type="expression" dxfId="10" priority="2" stopIfTrue="1">
      <formula>$C$47="Complet"</formula>
    </cfRule>
  </conditionalFormatting>
  <conditionalFormatting sqref="A49">
    <cfRule type="expression" dxfId="9" priority="1" stopIfTrue="1">
      <formula>$C$49="Complet"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52"/>
  <sheetViews>
    <sheetView zoomScale="70" zoomScaleNormal="70" workbookViewId="0"/>
  </sheetViews>
  <sheetFormatPr baseColWidth="10" defaultRowHeight="12.75" x14ac:dyDescent="0.2"/>
  <cols>
    <col min="1" max="1" width="21.5703125" style="3" customWidth="1"/>
    <col min="2" max="2" width="3.28515625" style="3" customWidth="1"/>
    <col min="3" max="3" width="23.42578125" style="3" customWidth="1"/>
    <col min="4" max="4" width="11.42578125" style="3"/>
    <col min="5" max="5" width="8.42578125" style="5" customWidth="1"/>
    <col min="6" max="6" width="11.42578125" style="5"/>
    <col min="7" max="7" width="5.5703125" style="5" customWidth="1"/>
    <col min="8" max="20" width="11.42578125" style="10"/>
    <col min="21" max="22" width="11.42578125" style="5"/>
    <col min="23" max="16384" width="11.42578125" style="3"/>
  </cols>
  <sheetData>
    <row r="1" spans="1:10" x14ac:dyDescent="0.2">
      <c r="A1" s="2"/>
      <c r="D1" s="4" t="s">
        <v>206</v>
      </c>
    </row>
    <row r="2" spans="1:10" x14ac:dyDescent="0.2">
      <c r="A2" s="2"/>
      <c r="D2" s="4" t="s">
        <v>207</v>
      </c>
    </row>
    <row r="3" spans="1:10" x14ac:dyDescent="0.2">
      <c r="A3" s="2"/>
    </row>
    <row r="4" spans="1:10" x14ac:dyDescent="0.2">
      <c r="A4" s="2"/>
      <c r="D4" s="6" t="s">
        <v>193</v>
      </c>
    </row>
    <row r="5" spans="1:10" x14ac:dyDescent="0.2">
      <c r="A5" s="7"/>
      <c r="D5" s="4" t="s">
        <v>194</v>
      </c>
    </row>
    <row r="6" spans="1:10" x14ac:dyDescent="0.2">
      <c r="A6" s="8"/>
      <c r="B6" s="8"/>
      <c r="C6" s="8"/>
      <c r="D6" s="8"/>
      <c r="E6" s="9"/>
      <c r="F6" s="9"/>
      <c r="G6" s="9"/>
    </row>
    <row r="7" spans="1:10" x14ac:dyDescent="0.2">
      <c r="A7" s="2"/>
    </row>
    <row r="9" spans="1:10" ht="53.25" customHeight="1" x14ac:dyDescent="0.4">
      <c r="A9" s="201" t="s">
        <v>387</v>
      </c>
      <c r="B9" s="201"/>
      <c r="C9" s="201"/>
      <c r="D9" s="201"/>
      <c r="E9" s="201"/>
      <c r="F9" s="201"/>
      <c r="G9" s="201"/>
    </row>
    <row r="10" spans="1:10" ht="18" x14ac:dyDescent="0.25">
      <c r="A10" s="202"/>
      <c r="B10" s="203"/>
      <c r="C10" s="203"/>
      <c r="D10" s="203"/>
      <c r="E10" s="203"/>
      <c r="F10" s="203"/>
      <c r="G10" s="204"/>
      <c r="H10" s="10" t="s">
        <v>223</v>
      </c>
      <c r="I10" s="10" t="s">
        <v>224</v>
      </c>
      <c r="J10" s="10" t="s">
        <v>225</v>
      </c>
    </row>
    <row r="13" spans="1:10" ht="15.75" x14ac:dyDescent="0.25">
      <c r="A13" s="11" t="s">
        <v>200</v>
      </c>
      <c r="C13" s="200"/>
      <c r="D13" s="199"/>
    </row>
    <row r="14" spans="1:10" ht="6" customHeight="1" x14ac:dyDescent="0.25">
      <c r="A14" s="11"/>
    </row>
    <row r="15" spans="1:10" ht="15.75" x14ac:dyDescent="0.25">
      <c r="A15" s="11" t="s">
        <v>0</v>
      </c>
      <c r="C15" s="200"/>
      <c r="D15" s="199"/>
    </row>
    <row r="16" spans="1:10" ht="6" customHeight="1" x14ac:dyDescent="0.25">
      <c r="A16" s="11"/>
      <c r="C16" s="109"/>
      <c r="D16" s="110"/>
    </row>
    <row r="17" spans="1:22" ht="15.75" x14ac:dyDescent="0.25">
      <c r="A17" s="11" t="s">
        <v>201</v>
      </c>
      <c r="C17" s="205"/>
      <c r="D17" s="206"/>
      <c r="F17" s="142"/>
      <c r="H17" s="136"/>
      <c r="I17" s="136"/>
      <c r="J17" s="136"/>
      <c r="K17" s="136"/>
    </row>
    <row r="18" spans="1:22" ht="6" customHeight="1" x14ac:dyDescent="0.25">
      <c r="A18" s="11"/>
      <c r="I18" s="136"/>
    </row>
    <row r="19" spans="1:22" ht="15.75" x14ac:dyDescent="0.25">
      <c r="A19" s="11" t="s">
        <v>202</v>
      </c>
      <c r="C19" s="198"/>
      <c r="D19" s="199"/>
    </row>
    <row r="20" spans="1:22" ht="5.25" customHeight="1" x14ac:dyDescent="0.25">
      <c r="A20" s="11"/>
      <c r="U20" s="126"/>
      <c r="V20" s="126"/>
    </row>
    <row r="21" spans="1:22" ht="15.75" x14ac:dyDescent="0.25">
      <c r="A21" s="11" t="s">
        <v>203</v>
      </c>
      <c r="C21" s="151"/>
      <c r="D21" s="127"/>
      <c r="H21" s="10">
        <v>1</v>
      </c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0">
        <v>9</v>
      </c>
      <c r="Q21" s="10">
        <v>10</v>
      </c>
      <c r="R21" s="10">
        <v>11</v>
      </c>
      <c r="S21" s="10">
        <v>12</v>
      </c>
      <c r="T21" s="10" t="s">
        <v>6</v>
      </c>
      <c r="U21" s="126"/>
      <c r="V21" s="126"/>
    </row>
    <row r="22" spans="1:22" ht="6" customHeight="1" x14ac:dyDescent="0.2">
      <c r="F22" s="10"/>
      <c r="G22" s="10"/>
      <c r="H22" s="10">
        <v>1</v>
      </c>
      <c r="I22" s="10">
        <v>2</v>
      </c>
      <c r="J22" s="10">
        <v>3</v>
      </c>
      <c r="K22" s="10">
        <v>4</v>
      </c>
      <c r="L22" s="10" t="s">
        <v>6</v>
      </c>
    </row>
    <row r="23" spans="1:22" ht="15.75" x14ac:dyDescent="0.25">
      <c r="A23" s="11" t="s">
        <v>204</v>
      </c>
      <c r="C23" s="198"/>
      <c r="D23" s="199"/>
      <c r="F23" s="10"/>
      <c r="G23" s="10"/>
      <c r="H23" s="10">
        <v>1</v>
      </c>
      <c r="I23" s="10">
        <v>2</v>
      </c>
      <c r="J23" s="10" t="s">
        <v>6</v>
      </c>
    </row>
    <row r="24" spans="1:22" ht="6" customHeight="1" x14ac:dyDescent="0.2">
      <c r="F24" s="10"/>
      <c r="G24" s="10"/>
      <c r="H24" s="10">
        <f>C19</f>
        <v>0</v>
      </c>
      <c r="I24" s="10" t="s">
        <v>6</v>
      </c>
    </row>
    <row r="25" spans="1:22" ht="15.75" x14ac:dyDescent="0.25">
      <c r="A25" s="11" t="s">
        <v>205</v>
      </c>
      <c r="C25" s="198"/>
      <c r="D25" s="199"/>
      <c r="F25" s="10"/>
      <c r="G25" s="10"/>
      <c r="H25" s="10" t="s">
        <v>36</v>
      </c>
      <c r="I25" s="10" t="s">
        <v>2</v>
      </c>
      <c r="J25" s="10" t="s">
        <v>3</v>
      </c>
    </row>
    <row r="26" spans="1:22" x14ac:dyDescent="0.2">
      <c r="H26" s="10" t="s">
        <v>226</v>
      </c>
      <c r="I26" s="10" t="s">
        <v>111</v>
      </c>
      <c r="J26" s="10" t="s">
        <v>112</v>
      </c>
      <c r="K26" s="10" t="s">
        <v>113</v>
      </c>
    </row>
    <row r="29" spans="1:22" x14ac:dyDescent="0.2">
      <c r="A29" s="12" t="s">
        <v>208</v>
      </c>
    </row>
    <row r="31" spans="1:22" x14ac:dyDescent="0.2">
      <c r="A31" s="3" t="s">
        <v>209</v>
      </c>
      <c r="C31" s="200"/>
      <c r="D31" s="199"/>
    </row>
    <row r="32" spans="1:22" x14ac:dyDescent="0.2">
      <c r="A32" s="3" t="s">
        <v>210</v>
      </c>
      <c r="C32" s="200"/>
      <c r="D32" s="199"/>
    </row>
    <row r="33" spans="1:5" x14ac:dyDescent="0.2">
      <c r="A33" s="3" t="s">
        <v>8</v>
      </c>
      <c r="C33" s="200"/>
      <c r="D33" s="199"/>
    </row>
    <row r="36" spans="1:5" x14ac:dyDescent="0.2">
      <c r="A36" s="12" t="s">
        <v>211</v>
      </c>
    </row>
    <row r="38" spans="1:5" x14ac:dyDescent="0.2">
      <c r="A38" s="3" t="s">
        <v>212</v>
      </c>
    </row>
    <row r="39" spans="1:5" x14ac:dyDescent="0.2">
      <c r="A39" s="3" t="s">
        <v>213</v>
      </c>
    </row>
    <row r="40" spans="1:5" x14ac:dyDescent="0.2">
      <c r="A40" s="3" t="s">
        <v>214</v>
      </c>
    </row>
    <row r="41" spans="1:5" x14ac:dyDescent="0.2">
      <c r="A41" s="3" t="s">
        <v>215</v>
      </c>
      <c r="B41" s="3" t="s">
        <v>39</v>
      </c>
      <c r="C41" s="3" t="s">
        <v>220</v>
      </c>
      <c r="D41" s="3" t="s">
        <v>221</v>
      </c>
    </row>
    <row r="42" spans="1:5" x14ac:dyDescent="0.2">
      <c r="B42" s="3" t="s">
        <v>40</v>
      </c>
      <c r="C42" s="3" t="s">
        <v>222</v>
      </c>
    </row>
    <row r="44" spans="1:5" x14ac:dyDescent="0.2">
      <c r="A44" s="3" t="s">
        <v>216</v>
      </c>
      <c r="E44" s="13"/>
    </row>
    <row r="46" spans="1:5" x14ac:dyDescent="0.2">
      <c r="A46" s="3" t="s">
        <v>217</v>
      </c>
    </row>
    <row r="49" spans="1:1" x14ac:dyDescent="0.2">
      <c r="A49" s="3" t="s">
        <v>218</v>
      </c>
    </row>
    <row r="50" spans="1:1" x14ac:dyDescent="0.2">
      <c r="A50" s="3" t="s">
        <v>219</v>
      </c>
    </row>
    <row r="51" spans="1:1" x14ac:dyDescent="0.2">
      <c r="A51" s="1"/>
    </row>
    <row r="52" spans="1:1" x14ac:dyDescent="0.2">
      <c r="A52" s="1" t="s">
        <v>38</v>
      </c>
    </row>
  </sheetData>
  <sheetProtection password="D415" sheet="1"/>
  <protectedRanges>
    <protectedRange sqref="C31:D33" name="Bereich2"/>
    <protectedRange sqref="C13:D20 C22:D25" name="Bereich1"/>
    <protectedRange sqref="C21" name="Bereich1_1"/>
    <protectedRange sqref="D21" name="Bereich1_2"/>
  </protectedRanges>
  <dataConsolidate/>
  <mergeCells count="11">
    <mergeCell ref="C17:D17"/>
    <mergeCell ref="C23:D23"/>
    <mergeCell ref="C25:D25"/>
    <mergeCell ref="C31:D31"/>
    <mergeCell ref="C32:D32"/>
    <mergeCell ref="C33:D33"/>
    <mergeCell ref="A9:G9"/>
    <mergeCell ref="A10:G10"/>
    <mergeCell ref="C13:D13"/>
    <mergeCell ref="C15:D15"/>
    <mergeCell ref="C19:D19"/>
  </mergeCells>
  <phoneticPr fontId="3" type="noConversion"/>
  <dataValidations disablePrompts="1" count="7">
    <dataValidation type="list" allowBlank="1" showInputMessage="1" showErrorMessage="1" sqref="C25">
      <formula1>$H$26:$K$26</formula1>
    </dataValidation>
    <dataValidation type="list" allowBlank="1" showInputMessage="1" showErrorMessage="1" sqref="A10:G10">
      <formula1>$H$10:$J$10</formula1>
    </dataValidation>
    <dataValidation type="list" allowBlank="1" showInputMessage="1" showErrorMessage="1" sqref="C23">
      <formula1>$H$25:$J$25</formula1>
    </dataValidation>
    <dataValidation type="list" allowBlank="1" showInputMessage="1" showErrorMessage="1" sqref="C17:D17">
      <formula1>"31.1.,29.2.,31.3.,30.4.,31.5.,30.6.,31.7.,31.8.,30.9.,31.10.,30.11.,31.12."</formula1>
    </dataValidation>
    <dataValidation type="whole" allowBlank="1" showInputMessage="1" showErrorMessage="1" sqref="C19:D19">
      <formula1>2012</formula1>
      <formula2>2050</formula2>
    </dataValidation>
    <dataValidation type="list" allowBlank="1" showInputMessage="1" showErrorMessage="1" sqref="C21">
      <formula1>"Mois,Trimestre,Semestre,Année"</formula1>
    </dataValidation>
    <dataValidation type="list" allowBlank="1" showInputMessage="1" showErrorMessage="1" sqref="D21">
      <formula1>IF($C$21="Mois",$H$21:$T$21,IF($C$21="Trimestre",$H$22:$L$22,IF($C$21="Semestre",$H$23:$J$23,IF($C$21="Année",$H$24:$I$24,""))))</formula1>
    </dataValidation>
  </dataValidations>
  <hyperlinks>
    <hyperlink ref="A5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18"/>
  <sheetViews>
    <sheetView zoomScale="70" zoomScaleNormal="70" zoomScalePageLayoutView="70" workbookViewId="0"/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3" width="19.5703125" style="41" customWidth="1"/>
    <col min="4" max="4" width="2.85546875" style="41" customWidth="1"/>
    <col min="5" max="5" width="19.5703125" style="41" customWidth="1"/>
    <col min="6" max="6" width="2.85546875" style="41" customWidth="1"/>
    <col min="7" max="7" width="19.5703125" style="41" customWidth="1"/>
    <col min="8" max="8" width="2.85546875" style="3" customWidth="1"/>
    <col min="9" max="9" width="15" style="3" customWidth="1"/>
    <col min="10" max="10" width="2.85546875" style="3" customWidth="1"/>
    <col min="11" max="11" width="29.85546875" style="44" customWidth="1"/>
    <col min="12" max="16384" width="11.5703125" style="3"/>
  </cols>
  <sheetData>
    <row r="1" spans="1:13" x14ac:dyDescent="0.2">
      <c r="A1" s="18" t="s">
        <v>387</v>
      </c>
      <c r="B1" s="19"/>
      <c r="C1" s="20"/>
      <c r="D1" s="20"/>
      <c r="E1" s="20"/>
      <c r="F1" s="20"/>
      <c r="G1" s="146" t="s">
        <v>193</v>
      </c>
      <c r="H1" s="19"/>
      <c r="I1" s="62"/>
    </row>
    <row r="2" spans="1:13" x14ac:dyDescent="0.2">
      <c r="A2" s="145" t="s">
        <v>388</v>
      </c>
      <c r="B2" s="152"/>
      <c r="C2" s="24"/>
      <c r="D2" s="24"/>
      <c r="E2" s="24"/>
      <c r="F2" s="24"/>
      <c r="G2" s="147" t="s">
        <v>194</v>
      </c>
      <c r="H2" s="23"/>
      <c r="I2" s="63"/>
    </row>
    <row r="3" spans="1:13" x14ac:dyDescent="0.2">
      <c r="A3" s="153"/>
      <c r="B3" s="154"/>
      <c r="C3" s="29"/>
      <c r="D3" s="29"/>
      <c r="E3" s="29"/>
      <c r="F3" s="29"/>
      <c r="G3" s="158"/>
      <c r="H3" s="28"/>
      <c r="I3" s="65"/>
    </row>
    <row r="4" spans="1:13" x14ac:dyDescent="0.2">
      <c r="A4" s="155" t="s">
        <v>232</v>
      </c>
      <c r="B4" s="156"/>
      <c r="C4" s="29"/>
      <c r="D4" s="29"/>
      <c r="E4" s="29"/>
      <c r="F4" s="29"/>
      <c r="G4" s="148" t="s">
        <v>195</v>
      </c>
      <c r="H4" s="28"/>
      <c r="I4" s="34" t="s">
        <v>1</v>
      </c>
    </row>
    <row r="5" spans="1:13" x14ac:dyDescent="0.2">
      <c r="A5" s="157"/>
      <c r="B5" s="154"/>
      <c r="C5" s="29"/>
      <c r="D5" s="29"/>
      <c r="E5" s="29"/>
      <c r="F5" s="29"/>
      <c r="G5" s="148" t="s">
        <v>204</v>
      </c>
      <c r="H5" s="28"/>
      <c r="I5" s="80" t="str">
        <f>IF(TITLE!C23="","",TITLE!C23)</f>
        <v/>
      </c>
    </row>
    <row r="6" spans="1:13" x14ac:dyDescent="0.2">
      <c r="A6" s="157"/>
      <c r="B6" s="149" t="s">
        <v>196</v>
      </c>
      <c r="C6" s="178" t="str">
        <f>IF(TITLE!C13="","",TITLE!C13)</f>
        <v/>
      </c>
      <c r="D6" s="178"/>
      <c r="E6" s="178"/>
      <c r="F6" s="29"/>
      <c r="G6" s="148" t="s">
        <v>202</v>
      </c>
      <c r="H6" s="28"/>
      <c r="I6" s="80" t="str">
        <f>IF(TITLE!C19="","",TITLE!C19)</f>
        <v/>
      </c>
    </row>
    <row r="7" spans="1:13" x14ac:dyDescent="0.2">
      <c r="A7" s="35"/>
      <c r="B7" s="33" t="s">
        <v>0</v>
      </c>
      <c r="C7" s="178" t="str">
        <f>IF(TITLE!C15="","",TITLE!C15)</f>
        <v/>
      </c>
      <c r="D7" s="178"/>
      <c r="E7" s="178"/>
      <c r="F7" s="29"/>
      <c r="G7" s="148" t="s">
        <v>203</v>
      </c>
      <c r="H7" s="28"/>
      <c r="I7" s="81" t="str">
        <f>IF(TITLE!C21="","",IF(TITLE!D21="Budget","",IF(TITLE!C21="Année","",CONCATENATE(TITLE!D21,". ",TITLE!C21))))</f>
        <v/>
      </c>
    </row>
    <row r="8" spans="1:13" ht="6" customHeight="1" x14ac:dyDescent="0.2">
      <c r="A8" s="37"/>
      <c r="B8" s="23"/>
      <c r="C8" s="68"/>
      <c r="D8" s="68"/>
      <c r="E8" s="68"/>
      <c r="F8" s="38"/>
      <c r="G8" s="24"/>
      <c r="H8" s="8"/>
      <c r="I8" s="39"/>
    </row>
    <row r="10" spans="1:13" s="12" customFormat="1" x14ac:dyDescent="0.2">
      <c r="A10" s="159" t="s">
        <v>4</v>
      </c>
      <c r="B10" s="159" t="s">
        <v>233</v>
      </c>
      <c r="C10" s="160" t="s">
        <v>234</v>
      </c>
      <c r="E10" s="160" t="s">
        <v>235</v>
      </c>
      <c r="G10" s="160" t="s">
        <v>236</v>
      </c>
      <c r="I10" s="162" t="s">
        <v>35</v>
      </c>
      <c r="K10" s="163" t="s">
        <v>237</v>
      </c>
    </row>
    <row r="11" spans="1:13" ht="6" customHeight="1" x14ac:dyDescent="0.2">
      <c r="A11" s="8"/>
      <c r="B11" s="8"/>
      <c r="C11" s="38"/>
      <c r="D11" s="38"/>
      <c r="E11" s="38"/>
      <c r="F11" s="38"/>
      <c r="G11" s="38"/>
      <c r="H11" s="8"/>
      <c r="I11" s="8"/>
    </row>
    <row r="12" spans="1:13" ht="6" customHeight="1" x14ac:dyDescent="0.2"/>
    <row r="14" spans="1:13" s="12" customFormat="1" x14ac:dyDescent="0.2">
      <c r="A14" s="159" t="s">
        <v>238</v>
      </c>
      <c r="B14" s="159"/>
      <c r="C14" s="69"/>
      <c r="D14" s="69"/>
      <c r="E14" s="69"/>
      <c r="F14" s="69"/>
      <c r="G14" s="69"/>
      <c r="K14" s="56"/>
    </row>
    <row r="15" spans="1:13" x14ac:dyDescent="0.2">
      <c r="A15"/>
      <c r="B15"/>
      <c r="H15" s="82"/>
      <c r="I15" s="83"/>
    </row>
    <row r="16" spans="1:13" x14ac:dyDescent="0.2">
      <c r="A16">
        <v>1101</v>
      </c>
      <c r="B16" t="s">
        <v>239</v>
      </c>
      <c r="C16" s="14"/>
      <c r="E16" s="14"/>
      <c r="G16" s="41">
        <f t="shared" ref="G16:G25" si="0">C16-E16</f>
        <v>0</v>
      </c>
      <c r="H16" s="84"/>
      <c r="I16" s="85" t="str">
        <f>IF(E16=0,"n/a",IF(AND(E16&lt;0,(G16&lt;0)),G16/E16*-1,IF(AND(G16&gt;0,(E16&lt;0)),G16/E16*-1,G16/E16)))</f>
        <v>n/a</v>
      </c>
      <c r="M16" s="86"/>
    </row>
    <row r="17" spans="1:12" x14ac:dyDescent="0.2">
      <c r="A17">
        <v>1102</v>
      </c>
      <c r="B17" t="s">
        <v>240</v>
      </c>
      <c r="C17" s="14"/>
      <c r="E17" s="14"/>
      <c r="G17" s="41">
        <f t="shared" si="0"/>
        <v>0</v>
      </c>
      <c r="H17" s="84"/>
      <c r="I17" s="85" t="str">
        <f t="shared" ref="I17:I27" si="1">IF(E17=0,"n/a",IF(AND(E17&lt;0,(G17&lt;0)),G17/E17*-1,IF(AND(G17&gt;0,(E17&lt;0)),G17/E17*-1,G17/E17)))</f>
        <v>n/a</v>
      </c>
    </row>
    <row r="18" spans="1:12" x14ac:dyDescent="0.2">
      <c r="A18">
        <v>1111</v>
      </c>
      <c r="B18" s="164" t="s">
        <v>241</v>
      </c>
      <c r="C18" s="14"/>
      <c r="E18" s="14"/>
      <c r="G18" s="41">
        <f t="shared" si="0"/>
        <v>0</v>
      </c>
      <c r="H18" s="84"/>
      <c r="I18" s="85" t="str">
        <f t="shared" si="1"/>
        <v>n/a</v>
      </c>
    </row>
    <row r="19" spans="1:12" x14ac:dyDescent="0.2">
      <c r="A19">
        <v>1112</v>
      </c>
      <c r="B19" t="s">
        <v>242</v>
      </c>
      <c r="C19" s="14"/>
      <c r="E19" s="14"/>
      <c r="G19" s="41">
        <f t="shared" si="0"/>
        <v>0</v>
      </c>
      <c r="H19" s="84"/>
      <c r="I19" s="85" t="str">
        <f t="shared" si="1"/>
        <v>n/a</v>
      </c>
      <c r="J19" s="28"/>
      <c r="K19" s="87"/>
      <c r="L19" s="28"/>
    </row>
    <row r="20" spans="1:12" x14ac:dyDescent="0.2">
      <c r="A20">
        <v>1113</v>
      </c>
      <c r="B20" t="s">
        <v>243</v>
      </c>
      <c r="C20" s="14"/>
      <c r="E20" s="14"/>
      <c r="G20" s="41">
        <f>C20-E20</f>
        <v>0</v>
      </c>
      <c r="H20" s="84"/>
      <c r="I20" s="85" t="str">
        <f>IF(E20=0,"n/a",IF(AND(E20&lt;0,(G20&lt;0)),G20/E20*-1,IF(AND(G20&gt;0,(E20&lt;0)),G20/E20*-1,G20/E20)))</f>
        <v>n/a</v>
      </c>
      <c r="J20" s="28"/>
      <c r="K20" s="87"/>
      <c r="L20" s="28"/>
    </row>
    <row r="21" spans="1:12" x14ac:dyDescent="0.2">
      <c r="A21">
        <v>1121</v>
      </c>
      <c r="B21" t="s">
        <v>244</v>
      </c>
      <c r="C21" s="14"/>
      <c r="E21" s="14"/>
      <c r="G21" s="41">
        <f t="shared" si="0"/>
        <v>0</v>
      </c>
      <c r="H21" s="84"/>
      <c r="I21" s="85" t="str">
        <f t="shared" si="1"/>
        <v>n/a</v>
      </c>
      <c r="J21" s="28"/>
      <c r="K21" s="87"/>
      <c r="L21" s="28"/>
    </row>
    <row r="22" spans="1:12" x14ac:dyDescent="0.2">
      <c r="A22">
        <v>1122</v>
      </c>
      <c r="B22" t="s">
        <v>245</v>
      </c>
      <c r="C22" s="14"/>
      <c r="E22" s="14"/>
      <c r="G22" s="41">
        <f t="shared" si="0"/>
        <v>0</v>
      </c>
      <c r="H22" s="84"/>
      <c r="I22" s="85" t="str">
        <f t="shared" si="1"/>
        <v>n/a</v>
      </c>
      <c r="J22" s="28"/>
      <c r="K22" s="87"/>
      <c r="L22" s="28"/>
    </row>
    <row r="23" spans="1:12" x14ac:dyDescent="0.2">
      <c r="A23">
        <v>1123</v>
      </c>
      <c r="B23" t="s">
        <v>246</v>
      </c>
      <c r="C23" s="14"/>
      <c r="E23" s="14"/>
      <c r="G23" s="41">
        <f>C23-E23</f>
        <v>0</v>
      </c>
      <c r="H23" s="84"/>
      <c r="I23" s="85" t="str">
        <f>IF(E23=0,"n/a",IF(AND(E23&lt;0,(G23&lt;0)),G23/E23*-1,IF(AND(G23&gt;0,(E23&lt;0)),G23/E23*-1,G23/E23)))</f>
        <v>n/a</v>
      </c>
      <c r="J23" s="28"/>
      <c r="K23" s="87"/>
      <c r="L23" s="28"/>
    </row>
    <row r="24" spans="1:12" x14ac:dyDescent="0.2">
      <c r="A24">
        <v>1141</v>
      </c>
      <c r="B24" t="s">
        <v>247</v>
      </c>
      <c r="C24" s="14"/>
      <c r="E24" s="14"/>
      <c r="G24" s="41">
        <f t="shared" si="0"/>
        <v>0</v>
      </c>
      <c r="H24" s="84"/>
      <c r="I24" s="85" t="str">
        <f t="shared" si="1"/>
        <v>n/a</v>
      </c>
      <c r="J24" s="28"/>
      <c r="K24" s="87"/>
      <c r="L24" s="28"/>
    </row>
    <row r="25" spans="1:12" x14ac:dyDescent="0.2">
      <c r="A25">
        <v>1181</v>
      </c>
      <c r="B25" t="s">
        <v>248</v>
      </c>
      <c r="C25" s="15"/>
      <c r="D25" s="29"/>
      <c r="E25" s="15"/>
      <c r="F25" s="29"/>
      <c r="G25" s="41">
        <f t="shared" si="0"/>
        <v>0</v>
      </c>
      <c r="H25" s="88"/>
      <c r="I25" s="85" t="str">
        <f t="shared" si="1"/>
        <v>n/a</v>
      </c>
      <c r="J25" s="28"/>
      <c r="K25" s="87"/>
      <c r="L25" s="28"/>
    </row>
    <row r="26" spans="1:12" ht="6" customHeight="1" x14ac:dyDescent="0.2">
      <c r="A26"/>
      <c r="B26"/>
      <c r="H26" s="84"/>
      <c r="I26" s="85"/>
      <c r="J26" s="28"/>
      <c r="K26" s="87"/>
      <c r="L26" s="28"/>
    </row>
    <row r="27" spans="1:12" s="12" customFormat="1" x14ac:dyDescent="0.2">
      <c r="A27" s="165" t="s">
        <v>10</v>
      </c>
      <c r="B27" s="165" t="s">
        <v>249</v>
      </c>
      <c r="C27" s="53">
        <f>SUM(C16:C26)</f>
        <v>0</v>
      </c>
      <c r="D27" s="53"/>
      <c r="E27" s="53">
        <f>SUM(E16:E26)</f>
        <v>0</v>
      </c>
      <c r="F27" s="53"/>
      <c r="G27" s="53">
        <f>SUM(G16:G26)</f>
        <v>0</v>
      </c>
      <c r="H27" s="89"/>
      <c r="I27" s="90" t="str">
        <f t="shared" si="1"/>
        <v>n/a</v>
      </c>
      <c r="J27" s="33"/>
      <c r="K27" s="91"/>
      <c r="L27" s="33"/>
    </row>
    <row r="28" spans="1:12" x14ac:dyDescent="0.2">
      <c r="A28"/>
      <c r="B28"/>
      <c r="H28" s="84"/>
      <c r="I28" s="85"/>
      <c r="J28" s="28"/>
      <c r="K28" s="87"/>
      <c r="L28" s="28"/>
    </row>
    <row r="29" spans="1:12" x14ac:dyDescent="0.2">
      <c r="A29">
        <v>1401</v>
      </c>
      <c r="B29" t="s">
        <v>250</v>
      </c>
      <c r="C29" s="17"/>
      <c r="E29" s="14"/>
      <c r="G29" s="41">
        <f>C29-E29</f>
        <v>0</v>
      </c>
      <c r="H29" s="84"/>
      <c r="I29" s="85" t="str">
        <f>IF(E29=0,"n/a",IF(AND(E29&lt;0,(G29&lt;0)),G29/E29*-1,IF(AND(G29&gt;0,(E29&lt;0)),G29/E29*-1,G29/E29)))</f>
        <v>n/a</v>
      </c>
      <c r="J29" s="28"/>
      <c r="K29" s="168" t="s">
        <v>309</v>
      </c>
      <c r="L29" s="28"/>
    </row>
    <row r="30" spans="1:12" x14ac:dyDescent="0.2">
      <c r="A30">
        <v>1402</v>
      </c>
      <c r="B30" t="s">
        <v>251</v>
      </c>
      <c r="C30" s="16"/>
      <c r="D30" s="38"/>
      <c r="E30" s="16"/>
      <c r="F30" s="38"/>
      <c r="G30" s="38">
        <f>C30-E30</f>
        <v>0</v>
      </c>
      <c r="H30" s="93"/>
      <c r="I30" s="94" t="str">
        <f>IF(E30=0,"n/a",IF(AND(E30&lt;0,(G30&lt;0)),G30/E30*-1,IF(AND(G30&gt;0,(E30&lt;0)),G30/E30*-1,G30/E30)))</f>
        <v>n/a</v>
      </c>
      <c r="J30" s="28"/>
      <c r="K30" s="168" t="s">
        <v>310</v>
      </c>
      <c r="L30" s="95"/>
    </row>
    <row r="31" spans="1:12" x14ac:dyDescent="0.2">
      <c r="A31" s="166">
        <v>1403</v>
      </c>
      <c r="B31" s="166" t="s">
        <v>252</v>
      </c>
      <c r="C31" s="41">
        <f>SUM(C29:C30)</f>
        <v>0</v>
      </c>
      <c r="E31" s="41">
        <f>SUM(E29:E30)</f>
        <v>0</v>
      </c>
      <c r="G31" s="41">
        <f>SUM(G29:G30)</f>
        <v>0</v>
      </c>
      <c r="H31" s="84"/>
      <c r="I31" s="85" t="str">
        <f>IF(E31=0,"n/a",IF(AND(E31&lt;0,(G31&lt;0)),G31/E31*-1,IF(AND(G31&gt;0,(E31&lt;0)),G31/E31*-1,G31/E31)))</f>
        <v>n/a</v>
      </c>
      <c r="J31" s="28"/>
      <c r="K31" s="168"/>
      <c r="L31" s="28"/>
    </row>
    <row r="32" spans="1:12" x14ac:dyDescent="0.2">
      <c r="A32">
        <v>1411</v>
      </c>
      <c r="B32" t="s">
        <v>253</v>
      </c>
      <c r="C32" s="14"/>
      <c r="E32" s="14"/>
      <c r="G32" s="41">
        <f>C32-E32</f>
        <v>0</v>
      </c>
      <c r="H32" s="84"/>
      <c r="I32" s="85" t="str">
        <f t="shared" ref="I32:I53" si="2">IF(E32=0,"n/a",IF(AND(E32&lt;0,(G32&lt;0)),G32/E32*-1,IF(AND(G32&gt;0,(E32&lt;0)),G32/E32*-1,G32/E32)))</f>
        <v>n/a</v>
      </c>
      <c r="J32" s="28"/>
      <c r="K32" s="168"/>
      <c r="L32" s="28"/>
    </row>
    <row r="33" spans="1:12" x14ac:dyDescent="0.2">
      <c r="A33">
        <v>1412</v>
      </c>
      <c r="B33" t="s">
        <v>254</v>
      </c>
      <c r="C33" s="16"/>
      <c r="D33" s="38"/>
      <c r="E33" s="16"/>
      <c r="F33" s="38"/>
      <c r="G33" s="38">
        <f>C33-E33</f>
        <v>0</v>
      </c>
      <c r="H33" s="93"/>
      <c r="I33" s="94" t="str">
        <f t="shared" si="2"/>
        <v>n/a</v>
      </c>
      <c r="J33" s="28"/>
      <c r="K33" s="168" t="s">
        <v>310</v>
      </c>
      <c r="L33" s="28"/>
    </row>
    <row r="34" spans="1:12" x14ac:dyDescent="0.2">
      <c r="A34" s="166">
        <v>1413</v>
      </c>
      <c r="B34" s="166" t="s">
        <v>255</v>
      </c>
      <c r="C34" s="41">
        <f>SUM(C32:C33)</f>
        <v>0</v>
      </c>
      <c r="E34" s="41">
        <f>SUM(E32:E33)</f>
        <v>0</v>
      </c>
      <c r="G34" s="41">
        <f>SUM(G32:G33)</f>
        <v>0</v>
      </c>
      <c r="H34" s="84"/>
      <c r="I34" s="85" t="str">
        <f t="shared" si="2"/>
        <v>n/a</v>
      </c>
      <c r="J34" s="28"/>
      <c r="K34" s="168"/>
      <c r="L34" s="28"/>
    </row>
    <row r="35" spans="1:12" x14ac:dyDescent="0.2">
      <c r="A35">
        <v>1421</v>
      </c>
      <c r="B35" s="164" t="s">
        <v>256</v>
      </c>
      <c r="C35" s="14"/>
      <c r="E35" s="14"/>
      <c r="G35" s="41">
        <f>C35-E35</f>
        <v>0</v>
      </c>
      <c r="H35" s="84"/>
      <c r="I35" s="85" t="str">
        <f t="shared" si="2"/>
        <v>n/a</v>
      </c>
      <c r="J35" s="28"/>
      <c r="K35" s="168"/>
      <c r="L35" s="28"/>
    </row>
    <row r="36" spans="1:12" x14ac:dyDescent="0.2">
      <c r="A36">
        <v>1422</v>
      </c>
      <c r="B36" s="164" t="s">
        <v>257</v>
      </c>
      <c r="C36" s="16"/>
      <c r="D36" s="38"/>
      <c r="E36" s="16"/>
      <c r="F36" s="38"/>
      <c r="G36" s="38">
        <f>C36-E36</f>
        <v>0</v>
      </c>
      <c r="H36" s="93"/>
      <c r="I36" s="94" t="str">
        <f t="shared" si="2"/>
        <v>n/a</v>
      </c>
      <c r="J36" s="28"/>
      <c r="K36" s="168" t="s">
        <v>310</v>
      </c>
      <c r="L36" s="28"/>
    </row>
    <row r="37" spans="1:12" x14ac:dyDescent="0.2">
      <c r="A37" s="166">
        <v>1423</v>
      </c>
      <c r="B37" s="167" t="s">
        <v>258</v>
      </c>
      <c r="C37" s="41">
        <f>SUM(C35:C36)</f>
        <v>0</v>
      </c>
      <c r="E37" s="41">
        <f>SUM(E35:E36)</f>
        <v>0</v>
      </c>
      <c r="G37" s="41">
        <f>SUM(G35:G36)</f>
        <v>0</v>
      </c>
      <c r="H37" s="84"/>
      <c r="I37" s="85" t="str">
        <f t="shared" si="2"/>
        <v>n/a</v>
      </c>
      <c r="J37" s="28"/>
      <c r="K37" s="169"/>
      <c r="L37" s="28"/>
    </row>
    <row r="38" spans="1:12" x14ac:dyDescent="0.2">
      <c r="A38">
        <v>1431</v>
      </c>
      <c r="B38" t="s">
        <v>259</v>
      </c>
      <c r="C38" s="14"/>
      <c r="E38" s="14"/>
      <c r="G38" s="41">
        <f>C38-E38</f>
        <v>0</v>
      </c>
      <c r="H38" s="84"/>
      <c r="I38" s="85" t="str">
        <f t="shared" si="2"/>
        <v>n/a</v>
      </c>
      <c r="J38" s="28"/>
      <c r="K38" s="169"/>
      <c r="L38" s="28"/>
    </row>
    <row r="39" spans="1:12" x14ac:dyDescent="0.2">
      <c r="A39">
        <v>1432</v>
      </c>
      <c r="B39" t="s">
        <v>260</v>
      </c>
      <c r="C39" s="16"/>
      <c r="D39" s="38"/>
      <c r="E39" s="16"/>
      <c r="F39" s="38"/>
      <c r="G39" s="38">
        <f>C39-E39</f>
        <v>0</v>
      </c>
      <c r="H39" s="93"/>
      <c r="I39" s="94" t="str">
        <f t="shared" si="2"/>
        <v>n/a</v>
      </c>
      <c r="J39" s="28"/>
      <c r="K39" s="168" t="s">
        <v>310</v>
      </c>
      <c r="L39" s="28"/>
    </row>
    <row r="40" spans="1:12" x14ac:dyDescent="0.2">
      <c r="A40" s="166">
        <v>1433</v>
      </c>
      <c r="B40" s="166" t="s">
        <v>261</v>
      </c>
      <c r="C40" s="41">
        <f>SUM(C38:C39)</f>
        <v>0</v>
      </c>
      <c r="E40" s="41">
        <f>SUM(E38:E39)</f>
        <v>0</v>
      </c>
      <c r="G40" s="41">
        <f>SUM(G38:G39)</f>
        <v>0</v>
      </c>
      <c r="H40" s="84"/>
      <c r="I40" s="85" t="str">
        <f t="shared" si="2"/>
        <v>n/a</v>
      </c>
      <c r="J40" s="28"/>
      <c r="K40" s="169"/>
      <c r="L40" s="28"/>
    </row>
    <row r="41" spans="1:12" x14ac:dyDescent="0.2">
      <c r="A41">
        <v>1441</v>
      </c>
      <c r="B41" t="s">
        <v>262</v>
      </c>
      <c r="C41" s="14"/>
      <c r="E41" s="14"/>
      <c r="G41" s="41">
        <f>C41-E41</f>
        <v>0</v>
      </c>
      <c r="H41" s="84"/>
      <c r="I41" s="85" t="str">
        <f t="shared" si="2"/>
        <v>n/a</v>
      </c>
      <c r="J41" s="28"/>
      <c r="K41" s="169"/>
      <c r="L41" s="28"/>
    </row>
    <row r="42" spans="1:12" x14ac:dyDescent="0.2">
      <c r="A42">
        <v>1442</v>
      </c>
      <c r="B42" t="s">
        <v>263</v>
      </c>
      <c r="C42" s="16"/>
      <c r="D42" s="38"/>
      <c r="E42" s="16"/>
      <c r="F42" s="38"/>
      <c r="G42" s="38">
        <f>C42-E42</f>
        <v>0</v>
      </c>
      <c r="H42" s="93"/>
      <c r="I42" s="94" t="str">
        <f t="shared" si="2"/>
        <v>n/a</v>
      </c>
      <c r="J42" s="28"/>
      <c r="K42" s="168" t="s">
        <v>310</v>
      </c>
      <c r="L42" s="28"/>
    </row>
    <row r="43" spans="1:12" x14ac:dyDescent="0.2">
      <c r="A43" s="166">
        <v>1443</v>
      </c>
      <c r="B43" s="166" t="s">
        <v>264</v>
      </c>
      <c r="C43" s="41">
        <f>SUM(C41:C42)</f>
        <v>0</v>
      </c>
      <c r="E43" s="41">
        <f>SUM(E41:E42)</f>
        <v>0</v>
      </c>
      <c r="G43" s="41">
        <f>SUM(G41:G42)</f>
        <v>0</v>
      </c>
      <c r="H43" s="84"/>
      <c r="I43" s="85" t="str">
        <f t="shared" si="2"/>
        <v>n/a</v>
      </c>
      <c r="J43" s="28"/>
      <c r="K43" s="168"/>
      <c r="L43" s="28"/>
    </row>
    <row r="44" spans="1:12" x14ac:dyDescent="0.2">
      <c r="A44">
        <v>1471</v>
      </c>
      <c r="B44" s="164" t="s">
        <v>265</v>
      </c>
      <c r="C44" s="14"/>
      <c r="E44" s="14"/>
      <c r="G44" s="41">
        <f t="shared" ref="G44:G50" si="3">C44-E44</f>
        <v>0</v>
      </c>
      <c r="H44" s="84"/>
      <c r="I44" s="85" t="str">
        <f t="shared" si="2"/>
        <v>n/a</v>
      </c>
      <c r="J44" s="28"/>
      <c r="K44" s="168"/>
      <c r="L44" s="28"/>
    </row>
    <row r="45" spans="1:12" x14ac:dyDescent="0.2">
      <c r="A45">
        <v>1472</v>
      </c>
      <c r="B45" t="s">
        <v>266</v>
      </c>
      <c r="C45" s="14"/>
      <c r="E45" s="14"/>
      <c r="G45" s="41">
        <f t="shared" si="3"/>
        <v>0</v>
      </c>
      <c r="H45" s="84"/>
      <c r="I45" s="85" t="str">
        <f t="shared" si="2"/>
        <v>n/a</v>
      </c>
      <c r="J45" s="28"/>
      <c r="K45" s="168"/>
      <c r="L45" s="28"/>
    </row>
    <row r="46" spans="1:12" x14ac:dyDescent="0.2">
      <c r="A46">
        <v>1473</v>
      </c>
      <c r="B46" t="s">
        <v>267</v>
      </c>
      <c r="C46" s="14"/>
      <c r="E46" s="14"/>
      <c r="G46" s="41">
        <f t="shared" si="3"/>
        <v>0</v>
      </c>
      <c r="H46" s="84"/>
      <c r="I46" s="85" t="str">
        <f t="shared" si="2"/>
        <v>n/a</v>
      </c>
      <c r="J46" s="28"/>
      <c r="K46" s="168"/>
      <c r="L46" s="28"/>
    </row>
    <row r="47" spans="1:12" x14ac:dyDescent="0.2">
      <c r="A47">
        <v>1474</v>
      </c>
      <c r="B47" s="164" t="s">
        <v>268</v>
      </c>
      <c r="C47" s="14"/>
      <c r="E47" s="14"/>
      <c r="G47" s="41">
        <f t="shared" si="3"/>
        <v>0</v>
      </c>
      <c r="H47" s="84"/>
      <c r="I47" s="85" t="str">
        <f t="shared" si="2"/>
        <v>n/a</v>
      </c>
      <c r="J47" s="28"/>
      <c r="K47" s="168"/>
      <c r="L47" s="28"/>
    </row>
    <row r="48" spans="1:12" x14ac:dyDescent="0.2">
      <c r="A48">
        <v>1475</v>
      </c>
      <c r="B48" s="164" t="s">
        <v>269</v>
      </c>
      <c r="C48" s="14"/>
      <c r="E48" s="14"/>
      <c r="G48" s="41">
        <f t="shared" si="3"/>
        <v>0</v>
      </c>
      <c r="H48" s="84"/>
      <c r="I48" s="85" t="str">
        <f t="shared" si="2"/>
        <v>n/a</v>
      </c>
      <c r="J48" s="28"/>
      <c r="K48" s="168"/>
      <c r="L48" s="28"/>
    </row>
    <row r="49" spans="1:12" x14ac:dyDescent="0.2">
      <c r="A49">
        <v>1481</v>
      </c>
      <c r="B49" s="164" t="s">
        <v>270</v>
      </c>
      <c r="C49" s="14"/>
      <c r="E49" s="14"/>
      <c r="G49" s="41">
        <f t="shared" si="3"/>
        <v>0</v>
      </c>
      <c r="H49" s="84"/>
      <c r="I49" s="85" t="str">
        <f t="shared" si="2"/>
        <v>n/a</v>
      </c>
      <c r="J49" s="28"/>
      <c r="K49" s="168"/>
      <c r="L49" s="28"/>
    </row>
    <row r="50" spans="1:12" x14ac:dyDescent="0.2">
      <c r="A50">
        <v>1482</v>
      </c>
      <c r="B50" s="164" t="s">
        <v>271</v>
      </c>
      <c r="C50" s="16"/>
      <c r="D50" s="38"/>
      <c r="E50" s="16"/>
      <c r="F50" s="38"/>
      <c r="G50" s="38">
        <f t="shared" si="3"/>
        <v>0</v>
      </c>
      <c r="H50" s="93"/>
      <c r="I50" s="94" t="str">
        <f t="shared" si="2"/>
        <v>n/a</v>
      </c>
      <c r="J50" s="28"/>
      <c r="K50" s="168" t="s">
        <v>310</v>
      </c>
      <c r="L50" s="28"/>
    </row>
    <row r="51" spans="1:12" x14ac:dyDescent="0.2">
      <c r="A51" s="166">
        <v>1483</v>
      </c>
      <c r="B51" s="167" t="s">
        <v>272</v>
      </c>
      <c r="C51" s="41">
        <f>SUM(C49:C50)</f>
        <v>0</v>
      </c>
      <c r="E51" s="41">
        <f>SUM(E49:E50)</f>
        <v>0</v>
      </c>
      <c r="G51" s="41">
        <f>SUM(G49:G50)</f>
        <v>0</v>
      </c>
      <c r="H51" s="84"/>
      <c r="I51" s="85" t="str">
        <f t="shared" si="2"/>
        <v>n/a</v>
      </c>
      <c r="J51" s="28"/>
      <c r="K51" s="168"/>
      <c r="L51" s="28"/>
    </row>
    <row r="52" spans="1:12" x14ac:dyDescent="0.2">
      <c r="A52">
        <v>1491</v>
      </c>
      <c r="B52" t="s">
        <v>273</v>
      </c>
      <c r="C52" s="14"/>
      <c r="E52" s="14"/>
      <c r="G52" s="41">
        <f>C52-E52</f>
        <v>0</v>
      </c>
      <c r="H52" s="84"/>
      <c r="I52" s="85" t="str">
        <f t="shared" si="2"/>
        <v>n/a</v>
      </c>
      <c r="J52" s="28"/>
      <c r="K52" s="168"/>
      <c r="L52" s="28"/>
    </row>
    <row r="53" spans="1:12" x14ac:dyDescent="0.2">
      <c r="A53">
        <v>1492</v>
      </c>
      <c r="B53" t="s">
        <v>274</v>
      </c>
      <c r="C53" s="14"/>
      <c r="E53" s="14"/>
      <c r="G53" s="41">
        <f>C53-E53</f>
        <v>0</v>
      </c>
      <c r="H53" s="84"/>
      <c r="I53" s="85" t="str">
        <f t="shared" si="2"/>
        <v>n/a</v>
      </c>
      <c r="J53" s="28"/>
      <c r="K53" s="168"/>
      <c r="L53" s="28"/>
    </row>
    <row r="54" spans="1:12" ht="6" customHeight="1" x14ac:dyDescent="0.2">
      <c r="A54"/>
      <c r="B54"/>
      <c r="H54" s="84"/>
      <c r="I54" s="85"/>
      <c r="J54" s="28"/>
      <c r="K54" s="169"/>
      <c r="L54" s="28"/>
    </row>
    <row r="55" spans="1:12" s="12" customFormat="1" x14ac:dyDescent="0.2">
      <c r="A55" s="165" t="s">
        <v>10</v>
      </c>
      <c r="B55" s="165" t="s">
        <v>275</v>
      </c>
      <c r="C55" s="53">
        <f>C53+C52+C51+C48+C47+C46+C45+C44+C43+C40+C37+C34+C31</f>
        <v>0</v>
      </c>
      <c r="D55" s="53"/>
      <c r="E55" s="53">
        <f>E53+E52+E51+E48+E47+E46+E45+E44+E43+E40+E37+E34+E31</f>
        <v>0</v>
      </c>
      <c r="F55" s="53"/>
      <c r="G55" s="53">
        <f>G53+G52+G51+G48+G47+G46+G45+G44+G43+G40+G37+G34+G31</f>
        <v>0</v>
      </c>
      <c r="H55" s="89"/>
      <c r="I55" s="90" t="str">
        <f>IF(E55=0,"n/a",IF(AND(E55&lt;0,(G55&lt;0)),G55/E55*-1,IF(AND(G55&gt;0,(E55&lt;0)),G55/E55*-1,G55/E55)))</f>
        <v>n/a</v>
      </c>
      <c r="J55" s="33"/>
      <c r="K55" s="168"/>
      <c r="L55" s="33"/>
    </row>
    <row r="56" spans="1:12" ht="7.5" customHeight="1" x14ac:dyDescent="0.2">
      <c r="A56"/>
      <c r="B56"/>
      <c r="H56" s="84"/>
      <c r="I56" s="85"/>
      <c r="J56" s="28"/>
      <c r="K56" s="168"/>
      <c r="L56" s="28"/>
    </row>
    <row r="57" spans="1:12" s="12" customFormat="1" x14ac:dyDescent="0.2">
      <c r="A57" s="165" t="s">
        <v>10</v>
      </c>
      <c r="B57" s="165" t="s">
        <v>276</v>
      </c>
      <c r="C57" s="53">
        <f>C55+C27</f>
        <v>0</v>
      </c>
      <c r="D57" s="53"/>
      <c r="E57" s="53">
        <f>E55+E27</f>
        <v>0</v>
      </c>
      <c r="F57" s="53"/>
      <c r="G57" s="53">
        <f>G55+G27</f>
        <v>0</v>
      </c>
      <c r="H57" s="89"/>
      <c r="I57" s="90" t="str">
        <f>IF(E57=0,"n/a",IF(AND(E57&lt;0,(G57&lt;0)),G57/E57*-1,IF(AND(G57&gt;0,(E57&lt;0)),G57/E57*-1,G57/E57)))</f>
        <v>n/a</v>
      </c>
      <c r="J57" s="33"/>
      <c r="K57" s="170"/>
      <c r="L57" s="33"/>
    </row>
    <row r="58" spans="1:12" x14ac:dyDescent="0.2">
      <c r="A58"/>
      <c r="B58"/>
      <c r="H58" s="84"/>
      <c r="I58" s="85"/>
      <c r="J58" s="28"/>
      <c r="K58" s="168"/>
      <c r="L58" s="28"/>
    </row>
    <row r="59" spans="1:12" x14ac:dyDescent="0.2">
      <c r="A59" s="159" t="s">
        <v>277</v>
      </c>
      <c r="B59"/>
      <c r="H59" s="84"/>
      <c r="I59" s="85"/>
      <c r="J59" s="28"/>
      <c r="K59" s="169"/>
      <c r="L59" s="28"/>
    </row>
    <row r="60" spans="1:12" x14ac:dyDescent="0.2">
      <c r="A60"/>
      <c r="B60"/>
      <c r="H60" s="84"/>
      <c r="I60" s="85"/>
      <c r="J60" s="28"/>
      <c r="K60" s="168"/>
      <c r="L60" s="28"/>
    </row>
    <row r="61" spans="1:12" x14ac:dyDescent="0.2">
      <c r="A61">
        <v>2101</v>
      </c>
      <c r="B61" t="s">
        <v>278</v>
      </c>
      <c r="C61" s="14"/>
      <c r="E61" s="14"/>
      <c r="G61" s="41">
        <f t="shared" ref="G61:G69" si="4">C61-E61</f>
        <v>0</v>
      </c>
      <c r="H61" s="84"/>
      <c r="I61" s="85" t="str">
        <f t="shared" ref="I61:I69" si="5">IF(E61=0,"n/a",IF(AND(E61&lt;0,(G61&lt;0)),G61/E61*-1,IF(AND(G61&gt;0,(E61&lt;0)),G61/E61*-1,G61/E61)))</f>
        <v>n/a</v>
      </c>
      <c r="J61" s="29"/>
      <c r="K61" s="171" t="s">
        <v>311</v>
      </c>
      <c r="L61" s="97"/>
    </row>
    <row r="62" spans="1:12" x14ac:dyDescent="0.2">
      <c r="A62">
        <v>2111</v>
      </c>
      <c r="B62" s="164" t="s">
        <v>279</v>
      </c>
      <c r="C62" s="14"/>
      <c r="E62" s="14"/>
      <c r="G62" s="41">
        <f t="shared" si="4"/>
        <v>0</v>
      </c>
      <c r="H62" s="84"/>
      <c r="I62" s="85" t="str">
        <f t="shared" si="5"/>
        <v>n/a</v>
      </c>
      <c r="J62" s="28"/>
      <c r="K62" s="169"/>
      <c r="L62" s="28"/>
    </row>
    <row r="63" spans="1:12" x14ac:dyDescent="0.2">
      <c r="A63">
        <v>2112</v>
      </c>
      <c r="B63" t="s">
        <v>280</v>
      </c>
      <c r="C63" s="14"/>
      <c r="E63" s="14"/>
      <c r="G63" s="41">
        <f t="shared" si="4"/>
        <v>0</v>
      </c>
      <c r="H63" s="84"/>
      <c r="I63" s="85" t="str">
        <f t="shared" si="5"/>
        <v>n/a</v>
      </c>
      <c r="J63" s="28"/>
      <c r="K63" s="169"/>
      <c r="L63" s="28"/>
    </row>
    <row r="64" spans="1:12" x14ac:dyDescent="0.2">
      <c r="A64">
        <v>2113</v>
      </c>
      <c r="B64" t="s">
        <v>281</v>
      </c>
      <c r="C64" s="14"/>
      <c r="E64" s="14"/>
      <c r="G64" s="41">
        <f t="shared" si="4"/>
        <v>0</v>
      </c>
      <c r="H64" s="84"/>
      <c r="I64" s="85" t="str">
        <f t="shared" si="5"/>
        <v>n/a</v>
      </c>
      <c r="J64" s="28"/>
      <c r="K64" s="168"/>
      <c r="L64" s="28"/>
    </row>
    <row r="65" spans="1:12" x14ac:dyDescent="0.2">
      <c r="A65">
        <v>2121</v>
      </c>
      <c r="B65" s="164" t="s">
        <v>282</v>
      </c>
      <c r="C65" s="14"/>
      <c r="E65" s="14"/>
      <c r="G65" s="41">
        <f t="shared" si="4"/>
        <v>0</v>
      </c>
      <c r="H65" s="84"/>
      <c r="I65" s="85" t="str">
        <f t="shared" si="5"/>
        <v>n/a</v>
      </c>
      <c r="J65" s="28"/>
      <c r="K65" s="168"/>
      <c r="L65" s="28"/>
    </row>
    <row r="66" spans="1:12" x14ac:dyDescent="0.2">
      <c r="A66">
        <v>2122</v>
      </c>
      <c r="B66" t="s">
        <v>283</v>
      </c>
      <c r="C66" s="14"/>
      <c r="E66" s="14"/>
      <c r="G66" s="41">
        <f t="shared" si="4"/>
        <v>0</v>
      </c>
      <c r="H66" s="84"/>
      <c r="I66" s="85" t="str">
        <f t="shared" si="5"/>
        <v>n/a</v>
      </c>
      <c r="J66" s="28"/>
      <c r="K66" s="168"/>
      <c r="L66" s="28"/>
    </row>
    <row r="67" spans="1:12" x14ac:dyDescent="0.2">
      <c r="A67">
        <v>2123</v>
      </c>
      <c r="B67" t="s">
        <v>284</v>
      </c>
      <c r="C67" s="14"/>
      <c r="E67" s="14"/>
      <c r="G67" s="41">
        <f t="shared" si="4"/>
        <v>0</v>
      </c>
      <c r="H67" s="84"/>
      <c r="I67" s="85" t="str">
        <f t="shared" si="5"/>
        <v>n/a</v>
      </c>
      <c r="J67" s="28"/>
      <c r="K67" s="168"/>
      <c r="L67" s="28"/>
    </row>
    <row r="68" spans="1:12" x14ac:dyDescent="0.2">
      <c r="A68">
        <v>2131</v>
      </c>
      <c r="B68" s="164" t="s">
        <v>285</v>
      </c>
      <c r="C68" s="14"/>
      <c r="E68" s="14"/>
      <c r="G68" s="41">
        <f t="shared" si="4"/>
        <v>0</v>
      </c>
      <c r="H68" s="84"/>
      <c r="I68" s="85" t="str">
        <f t="shared" si="5"/>
        <v>n/a</v>
      </c>
      <c r="J68" s="28"/>
      <c r="K68" s="168"/>
      <c r="L68" s="28"/>
    </row>
    <row r="69" spans="1:12" x14ac:dyDescent="0.2">
      <c r="A69">
        <v>2181</v>
      </c>
      <c r="B69" t="s">
        <v>286</v>
      </c>
      <c r="C69" s="14"/>
      <c r="E69" s="14"/>
      <c r="G69" s="41">
        <f t="shared" si="4"/>
        <v>0</v>
      </c>
      <c r="H69" s="84"/>
      <c r="I69" s="85" t="str">
        <f t="shared" si="5"/>
        <v>n/a</v>
      </c>
      <c r="J69" s="28"/>
      <c r="K69" s="168"/>
      <c r="L69" s="28"/>
    </row>
    <row r="70" spans="1:12" ht="6" customHeight="1" x14ac:dyDescent="0.2">
      <c r="A70"/>
      <c r="B70"/>
      <c r="H70" s="84"/>
      <c r="I70" s="85"/>
      <c r="J70" s="28"/>
      <c r="K70" s="168"/>
      <c r="L70" s="28"/>
    </row>
    <row r="71" spans="1:12" s="12" customFormat="1" x14ac:dyDescent="0.2">
      <c r="A71" s="165" t="s">
        <v>10</v>
      </c>
      <c r="B71" s="165" t="s">
        <v>287</v>
      </c>
      <c r="C71" s="53">
        <f>SUM(C61:C70)</f>
        <v>0</v>
      </c>
      <c r="D71" s="53"/>
      <c r="E71" s="53">
        <f>SUM(E61:E70)</f>
        <v>0</v>
      </c>
      <c r="F71" s="53"/>
      <c r="G71" s="53">
        <f>SUM(G61:G70)</f>
        <v>0</v>
      </c>
      <c r="H71" s="89"/>
      <c r="I71" s="90" t="str">
        <f>IF(E71=0,"n/a",IF(AND(E71&lt;0,(G71&lt;0)),G71/E71*-1,IF(AND(G71&gt;0,(E71&lt;0)),G71/E71*-1,G71/E71)))</f>
        <v>n/a</v>
      </c>
      <c r="J71" s="33"/>
      <c r="K71" s="92"/>
      <c r="L71" s="33"/>
    </row>
    <row r="72" spans="1:12" x14ac:dyDescent="0.2">
      <c r="A72"/>
      <c r="B72"/>
      <c r="H72" s="84"/>
      <c r="I72" s="85"/>
      <c r="J72" s="28"/>
      <c r="K72" s="92"/>
      <c r="L72" s="28"/>
    </row>
    <row r="73" spans="1:12" x14ac:dyDescent="0.2">
      <c r="A73">
        <v>2211</v>
      </c>
      <c r="B73" t="s">
        <v>288</v>
      </c>
      <c r="C73" s="14"/>
      <c r="E73" s="14"/>
      <c r="G73" s="41">
        <f t="shared" ref="G73:G80" si="6">C73-E73</f>
        <v>0</v>
      </c>
      <c r="H73" s="84"/>
      <c r="I73" s="85" t="str">
        <f t="shared" ref="I73:I80" si="7">IF(E73=0,"n/a",IF(AND(E73&lt;0,(G73&lt;0)),G73/E73*-1,IF(AND(G73&gt;0,(E73&lt;0)),G73/E73*-1,G73/E73)))</f>
        <v>n/a</v>
      </c>
      <c r="J73" s="28"/>
      <c r="K73" s="96"/>
      <c r="L73" s="28"/>
    </row>
    <row r="74" spans="1:12" x14ac:dyDescent="0.2">
      <c r="A74">
        <v>2212</v>
      </c>
      <c r="B74" t="s">
        <v>289</v>
      </c>
      <c r="C74" s="14"/>
      <c r="E74" s="14"/>
      <c r="G74" s="41">
        <f t="shared" si="6"/>
        <v>0</v>
      </c>
      <c r="H74" s="84"/>
      <c r="I74" s="85" t="str">
        <f t="shared" si="7"/>
        <v>n/a</v>
      </c>
      <c r="J74" s="28"/>
      <c r="K74" s="92"/>
      <c r="L74" s="28"/>
    </row>
    <row r="75" spans="1:12" x14ac:dyDescent="0.2">
      <c r="A75">
        <v>2221</v>
      </c>
      <c r="B75" s="164" t="s">
        <v>290</v>
      </c>
      <c r="C75" s="14"/>
      <c r="E75" s="14"/>
      <c r="G75" s="41">
        <f t="shared" si="6"/>
        <v>0</v>
      </c>
      <c r="H75" s="84"/>
      <c r="I75" s="85" t="str">
        <f t="shared" si="7"/>
        <v>n/a</v>
      </c>
      <c r="J75" s="28"/>
      <c r="K75" s="92"/>
      <c r="L75" s="28"/>
    </row>
    <row r="76" spans="1:12" x14ac:dyDescent="0.2">
      <c r="A76">
        <v>2222</v>
      </c>
      <c r="B76" t="s">
        <v>291</v>
      </c>
      <c r="C76" s="14"/>
      <c r="E76" s="14"/>
      <c r="G76" s="41">
        <f t="shared" si="6"/>
        <v>0</v>
      </c>
      <c r="H76" s="84"/>
      <c r="I76" s="85" t="str">
        <f t="shared" si="7"/>
        <v>n/a</v>
      </c>
      <c r="J76" s="28"/>
      <c r="K76" s="92"/>
      <c r="L76" s="28"/>
    </row>
    <row r="77" spans="1:12" x14ac:dyDescent="0.2">
      <c r="A77">
        <v>2223</v>
      </c>
      <c r="B77" t="s">
        <v>292</v>
      </c>
      <c r="C77" s="14"/>
      <c r="E77" s="14"/>
      <c r="G77" s="41">
        <f t="shared" si="6"/>
        <v>0</v>
      </c>
      <c r="H77" s="84"/>
      <c r="I77" s="85" t="str">
        <f t="shared" si="7"/>
        <v>n/a</v>
      </c>
      <c r="J77" s="28"/>
      <c r="K77" s="92"/>
      <c r="L77" s="28"/>
    </row>
    <row r="78" spans="1:12" x14ac:dyDescent="0.2">
      <c r="A78">
        <v>2231</v>
      </c>
      <c r="B78" t="s">
        <v>293</v>
      </c>
      <c r="C78" s="14"/>
      <c r="E78" s="14"/>
      <c r="G78" s="41">
        <f t="shared" si="6"/>
        <v>0</v>
      </c>
      <c r="H78" s="84"/>
      <c r="I78" s="85" t="str">
        <f t="shared" si="7"/>
        <v>n/a</v>
      </c>
      <c r="J78" s="28"/>
      <c r="K78" s="92"/>
      <c r="L78" s="28"/>
    </row>
    <row r="79" spans="1:12" x14ac:dyDescent="0.2">
      <c r="A79">
        <v>2291</v>
      </c>
      <c r="B79" t="s">
        <v>294</v>
      </c>
      <c r="C79" s="14"/>
      <c r="E79" s="14"/>
      <c r="G79" s="41">
        <f t="shared" si="6"/>
        <v>0</v>
      </c>
      <c r="H79" s="84"/>
      <c r="I79" s="85" t="str">
        <f t="shared" si="7"/>
        <v>n/a</v>
      </c>
      <c r="J79" s="28"/>
      <c r="K79" s="92"/>
      <c r="L79" s="28"/>
    </row>
    <row r="80" spans="1:12" x14ac:dyDescent="0.2">
      <c r="A80">
        <v>2292</v>
      </c>
      <c r="B80" t="s">
        <v>295</v>
      </c>
      <c r="C80" s="14"/>
      <c r="E80" s="14"/>
      <c r="G80" s="41">
        <f t="shared" si="6"/>
        <v>0</v>
      </c>
      <c r="H80" s="84"/>
      <c r="I80" s="85" t="str">
        <f t="shared" si="7"/>
        <v>n/a</v>
      </c>
      <c r="J80" s="28"/>
      <c r="K80" s="92"/>
      <c r="L80" s="28"/>
    </row>
    <row r="81" spans="1:12" ht="6" customHeight="1" x14ac:dyDescent="0.2">
      <c r="A81"/>
      <c r="B81"/>
      <c r="H81" s="84"/>
      <c r="I81" s="85"/>
      <c r="J81" s="28"/>
      <c r="K81" s="92"/>
      <c r="L81" s="28"/>
    </row>
    <row r="82" spans="1:12" s="12" customFormat="1" x14ac:dyDescent="0.2">
      <c r="A82" s="165" t="s">
        <v>10</v>
      </c>
      <c r="B82" s="165" t="s">
        <v>296</v>
      </c>
      <c r="C82" s="53">
        <f>SUM(C73:C81)</f>
        <v>0</v>
      </c>
      <c r="D82" s="53"/>
      <c r="E82" s="53">
        <f>SUM(E73:E81)</f>
        <v>0</v>
      </c>
      <c r="F82" s="53"/>
      <c r="G82" s="53">
        <f>SUM(G73:G81)</f>
        <v>0</v>
      </c>
      <c r="H82" s="89"/>
      <c r="I82" s="90" t="str">
        <f>IF(E82=0,"n/a",IF(AND(E82&lt;0,(G82&lt;0)),G82/E82*-1,IF(AND(G82&gt;0,(E82&lt;0)),G82/E82*-1,G82/E82)))</f>
        <v>n/a</v>
      </c>
      <c r="J82" s="33"/>
      <c r="K82" s="96"/>
      <c r="L82" s="33"/>
    </row>
    <row r="83" spans="1:12" ht="7.5" customHeight="1" x14ac:dyDescent="0.2">
      <c r="A83"/>
      <c r="B83"/>
      <c r="H83" s="84"/>
      <c r="I83" s="85"/>
      <c r="J83" s="28"/>
      <c r="K83" s="96"/>
      <c r="L83" s="28"/>
    </row>
    <row r="84" spans="1:12" s="12" customFormat="1" x14ac:dyDescent="0.2">
      <c r="A84" s="165" t="s">
        <v>10</v>
      </c>
      <c r="B84" s="165" t="s">
        <v>297</v>
      </c>
      <c r="C84" s="53">
        <f>C82+C71</f>
        <v>0</v>
      </c>
      <c r="D84" s="53"/>
      <c r="E84" s="53">
        <f>E82+E71</f>
        <v>0</v>
      </c>
      <c r="F84" s="53"/>
      <c r="G84" s="53">
        <f>G82+G71</f>
        <v>0</v>
      </c>
      <c r="H84" s="89"/>
      <c r="I84" s="90" t="str">
        <f>IF(E84=0,"n/a",IF(AND(E84&lt;0,(G84&lt;0)),G84/E84*-1,IF(AND(G84&gt;0,(E84&lt;0)),G84/E84*-1,G84/E84)))</f>
        <v>n/a</v>
      </c>
      <c r="J84" s="33"/>
      <c r="K84" s="98"/>
      <c r="L84" s="33"/>
    </row>
    <row r="85" spans="1:12" x14ac:dyDescent="0.2">
      <c r="A85"/>
      <c r="B85"/>
      <c r="H85" s="84"/>
      <c r="I85" s="85"/>
      <c r="J85" s="28"/>
      <c r="K85" s="98"/>
      <c r="L85" s="28"/>
    </row>
    <row r="86" spans="1:12" x14ac:dyDescent="0.2">
      <c r="A86">
        <v>2901</v>
      </c>
      <c r="B86" t="s">
        <v>298</v>
      </c>
      <c r="C86" s="14"/>
      <c r="E86" s="14"/>
      <c r="G86" s="41">
        <f t="shared" ref="G86:G94" si="8">C86-E86</f>
        <v>0</v>
      </c>
      <c r="H86" s="84"/>
      <c r="I86" s="85" t="str">
        <f t="shared" ref="I86:I94" si="9">IF(E86=0,"n/a",IF(AND(E86&lt;0,(G86&lt;0)),G86/E86*-1,IF(AND(G86&gt;0,(E86&lt;0)),G86/E86*-1,G86/E86)))</f>
        <v>n/a</v>
      </c>
      <c r="J86" s="28"/>
      <c r="K86" s="98"/>
      <c r="L86" s="28"/>
    </row>
    <row r="87" spans="1:12" x14ac:dyDescent="0.2">
      <c r="A87">
        <v>2902</v>
      </c>
      <c r="B87" s="164" t="s">
        <v>299</v>
      </c>
      <c r="C87" s="14"/>
      <c r="E87" s="14"/>
      <c r="G87" s="41">
        <f t="shared" si="8"/>
        <v>0</v>
      </c>
      <c r="H87" s="84"/>
      <c r="I87" s="85" t="str">
        <f t="shared" si="9"/>
        <v>n/a</v>
      </c>
      <c r="J87" s="28"/>
      <c r="K87" s="98"/>
      <c r="L87" s="28"/>
    </row>
    <row r="88" spans="1:12" x14ac:dyDescent="0.2">
      <c r="A88">
        <v>2903</v>
      </c>
      <c r="B88" s="164" t="s">
        <v>300</v>
      </c>
      <c r="C88" s="14"/>
      <c r="E88" s="14"/>
      <c r="G88" s="41">
        <f t="shared" si="8"/>
        <v>0</v>
      </c>
      <c r="H88" s="84"/>
      <c r="I88" s="85" t="str">
        <f t="shared" si="9"/>
        <v>n/a</v>
      </c>
      <c r="J88" s="28"/>
      <c r="K88" s="98"/>
      <c r="L88" s="28"/>
    </row>
    <row r="89" spans="1:12" x14ac:dyDescent="0.2">
      <c r="A89">
        <v>2911</v>
      </c>
      <c r="B89" s="164" t="s">
        <v>301</v>
      </c>
      <c r="C89" s="14"/>
      <c r="E89" s="14"/>
      <c r="G89" s="41">
        <f t="shared" si="8"/>
        <v>0</v>
      </c>
      <c r="H89" s="84"/>
      <c r="I89" s="85" t="str">
        <f t="shared" si="9"/>
        <v>n/a</v>
      </c>
      <c r="J89" s="28"/>
      <c r="K89" s="98"/>
      <c r="L89" s="28"/>
    </row>
    <row r="90" spans="1:12" x14ac:dyDescent="0.2">
      <c r="A90">
        <v>2912</v>
      </c>
      <c r="B90" s="164" t="s">
        <v>302</v>
      </c>
      <c r="C90" s="14"/>
      <c r="E90" s="14"/>
      <c r="G90" s="41">
        <f t="shared" si="8"/>
        <v>0</v>
      </c>
      <c r="H90" s="84"/>
      <c r="I90" s="85" t="str">
        <f t="shared" si="9"/>
        <v>n/a</v>
      </c>
      <c r="J90" s="28"/>
      <c r="K90" s="98"/>
      <c r="L90" s="28"/>
    </row>
    <row r="91" spans="1:12" x14ac:dyDescent="0.2">
      <c r="A91">
        <v>2951</v>
      </c>
      <c r="B91" s="164" t="s">
        <v>303</v>
      </c>
      <c r="C91" s="14"/>
      <c r="E91" s="14"/>
      <c r="G91" s="41">
        <f t="shared" si="8"/>
        <v>0</v>
      </c>
      <c r="H91" s="84"/>
      <c r="I91" s="85" t="str">
        <f t="shared" si="9"/>
        <v>n/a</v>
      </c>
      <c r="J91" s="28"/>
      <c r="K91" s="98"/>
      <c r="L91" s="28"/>
    </row>
    <row r="92" spans="1:12" x14ac:dyDescent="0.2">
      <c r="A92">
        <v>2961</v>
      </c>
      <c r="B92" s="164" t="s">
        <v>304</v>
      </c>
      <c r="C92" s="14"/>
      <c r="E92" s="14"/>
      <c r="G92" s="41">
        <f t="shared" si="8"/>
        <v>0</v>
      </c>
      <c r="H92" s="84"/>
      <c r="I92" s="85" t="str">
        <f t="shared" si="9"/>
        <v>n/a</v>
      </c>
      <c r="J92" s="28"/>
      <c r="K92" s="98"/>
      <c r="L92" s="28"/>
    </row>
    <row r="93" spans="1:12" x14ac:dyDescent="0.2">
      <c r="A93">
        <v>2981</v>
      </c>
      <c r="B93" s="164" t="s">
        <v>305</v>
      </c>
      <c r="C93" s="14"/>
      <c r="E93" s="14"/>
      <c r="G93" s="41">
        <f t="shared" si="8"/>
        <v>0</v>
      </c>
      <c r="H93" s="84"/>
      <c r="I93" s="85" t="str">
        <f t="shared" si="9"/>
        <v>n/a</v>
      </c>
      <c r="J93" s="28"/>
      <c r="K93" s="98"/>
      <c r="L93" s="28"/>
    </row>
    <row r="94" spans="1:12" x14ac:dyDescent="0.2">
      <c r="A94">
        <v>2982</v>
      </c>
      <c r="B94" t="s">
        <v>306</v>
      </c>
      <c r="C94" s="14"/>
      <c r="E94" s="14"/>
      <c r="G94" s="41">
        <f t="shared" si="8"/>
        <v>0</v>
      </c>
      <c r="H94" s="84"/>
      <c r="I94" s="85" t="str">
        <f t="shared" si="9"/>
        <v>n/a</v>
      </c>
      <c r="J94" s="28"/>
      <c r="K94" s="99"/>
      <c r="L94" s="28"/>
    </row>
    <row r="95" spans="1:12" ht="6" customHeight="1" x14ac:dyDescent="0.2">
      <c r="A95"/>
      <c r="B95"/>
      <c r="H95" s="84"/>
      <c r="I95" s="85"/>
      <c r="J95" s="28"/>
      <c r="K95" s="96"/>
      <c r="L95" s="28"/>
    </row>
    <row r="96" spans="1:12" s="12" customFormat="1" x14ac:dyDescent="0.2">
      <c r="A96" s="165" t="s">
        <v>10</v>
      </c>
      <c r="B96" s="165" t="s">
        <v>307</v>
      </c>
      <c r="C96" s="53">
        <f>SUM(C86:C95)</f>
        <v>0</v>
      </c>
      <c r="D96" s="53"/>
      <c r="E96" s="53">
        <f>SUM(E86:E95)</f>
        <v>0</v>
      </c>
      <c r="F96" s="53"/>
      <c r="G96" s="53">
        <f>SUM(G86:G95)</f>
        <v>0</v>
      </c>
      <c r="H96" s="89"/>
      <c r="I96" s="90" t="str">
        <f>IF(E96=0,"n/a",IF(AND(E96&lt;0,(G96&lt;0)),G96/E96*-1,IF(AND(G96&gt;0,(E96&lt;0)),G96/E96*-1,G96/E96)))</f>
        <v>n/a</v>
      </c>
      <c r="J96" s="33"/>
      <c r="K96" s="91"/>
      <c r="L96" s="33"/>
    </row>
    <row r="97" spans="1:12" x14ac:dyDescent="0.2">
      <c r="A97"/>
      <c r="B97"/>
      <c r="H97" s="84"/>
      <c r="I97" s="85"/>
      <c r="J97" s="28"/>
      <c r="K97" s="87"/>
      <c r="L97" s="28"/>
    </row>
    <row r="98" spans="1:12" s="12" customFormat="1" x14ac:dyDescent="0.2">
      <c r="A98" s="165" t="s">
        <v>10</v>
      </c>
      <c r="B98" s="165" t="s">
        <v>308</v>
      </c>
      <c r="C98" s="53">
        <f>C96+C84</f>
        <v>0</v>
      </c>
      <c r="D98" s="53"/>
      <c r="E98" s="53">
        <f>E96+E84</f>
        <v>0</v>
      </c>
      <c r="F98" s="53"/>
      <c r="G98" s="53">
        <f>G96+G84</f>
        <v>0</v>
      </c>
      <c r="H98" s="89"/>
      <c r="I98" s="90" t="str">
        <f>IF(E98=0,"n/a",IF(AND(E98&lt;0,(G98&lt;0)),G98/E98*-1,IF(AND(G98&gt;0,(E98&lt;0)),G98/E98*-1,G98/E98)))</f>
        <v>n/a</v>
      </c>
      <c r="J98" s="33"/>
      <c r="K98" s="91"/>
      <c r="L98" s="33"/>
    </row>
    <row r="99" spans="1:12" x14ac:dyDescent="0.2">
      <c r="A99"/>
      <c r="B99"/>
      <c r="H99" s="41"/>
      <c r="I99" s="41"/>
    </row>
    <row r="100" spans="1:12" x14ac:dyDescent="0.2">
      <c r="A100"/>
      <c r="B100"/>
      <c r="H100" s="41"/>
      <c r="I100" s="41"/>
    </row>
    <row r="101" spans="1:12" x14ac:dyDescent="0.2">
      <c r="A101" s="159" t="s">
        <v>228</v>
      </c>
      <c r="B101"/>
      <c r="H101" s="41"/>
      <c r="I101" s="41"/>
    </row>
    <row r="103" spans="1:12" x14ac:dyDescent="0.2">
      <c r="A103" s="207"/>
      <c r="B103" s="180"/>
      <c r="C103" s="180"/>
      <c r="D103" s="180"/>
      <c r="E103" s="180"/>
      <c r="F103" s="180"/>
      <c r="G103" s="180"/>
      <c r="H103" s="180"/>
      <c r="I103" s="181"/>
    </row>
    <row r="104" spans="1:12" x14ac:dyDescent="0.2">
      <c r="A104" s="182"/>
      <c r="B104" s="183"/>
      <c r="C104" s="183"/>
      <c r="D104" s="183"/>
      <c r="E104" s="183"/>
      <c r="F104" s="183"/>
      <c r="G104" s="183"/>
      <c r="H104" s="183"/>
      <c r="I104" s="184"/>
    </row>
    <row r="105" spans="1:12" x14ac:dyDescent="0.2">
      <c r="A105" s="182"/>
      <c r="B105" s="183"/>
      <c r="C105" s="183"/>
      <c r="D105" s="183"/>
      <c r="E105" s="183"/>
      <c r="F105" s="183"/>
      <c r="G105" s="183"/>
      <c r="H105" s="183"/>
      <c r="I105" s="184"/>
    </row>
    <row r="106" spans="1:12" x14ac:dyDescent="0.2">
      <c r="A106" s="182"/>
      <c r="B106" s="183"/>
      <c r="C106" s="183"/>
      <c r="D106" s="183"/>
      <c r="E106" s="183"/>
      <c r="F106" s="183"/>
      <c r="G106" s="183"/>
      <c r="H106" s="183"/>
      <c r="I106" s="184"/>
    </row>
    <row r="107" spans="1:12" x14ac:dyDescent="0.2">
      <c r="A107" s="182"/>
      <c r="B107" s="183"/>
      <c r="C107" s="183"/>
      <c r="D107" s="183"/>
      <c r="E107" s="183"/>
      <c r="F107" s="183"/>
      <c r="G107" s="183"/>
      <c r="H107" s="183"/>
      <c r="I107" s="184"/>
    </row>
    <row r="108" spans="1:12" x14ac:dyDescent="0.2">
      <c r="A108" s="182"/>
      <c r="B108" s="183"/>
      <c r="C108" s="183"/>
      <c r="D108" s="183"/>
      <c r="E108" s="183"/>
      <c r="F108" s="183"/>
      <c r="G108" s="183"/>
      <c r="H108" s="183"/>
      <c r="I108" s="184"/>
    </row>
    <row r="109" spans="1:12" x14ac:dyDescent="0.2">
      <c r="A109" s="182"/>
      <c r="B109" s="183"/>
      <c r="C109" s="183"/>
      <c r="D109" s="183"/>
      <c r="E109" s="183"/>
      <c r="F109" s="183"/>
      <c r="G109" s="183"/>
      <c r="H109" s="183"/>
      <c r="I109" s="184"/>
    </row>
    <row r="110" spans="1:12" x14ac:dyDescent="0.2">
      <c r="A110" s="182"/>
      <c r="B110" s="183"/>
      <c r="C110" s="183"/>
      <c r="D110" s="183"/>
      <c r="E110" s="183"/>
      <c r="F110" s="183"/>
      <c r="G110" s="183"/>
      <c r="H110" s="183"/>
      <c r="I110" s="184"/>
    </row>
    <row r="111" spans="1:12" x14ac:dyDescent="0.2">
      <c r="A111" s="182"/>
      <c r="B111" s="183"/>
      <c r="C111" s="183"/>
      <c r="D111" s="183"/>
      <c r="E111" s="183"/>
      <c r="F111" s="183"/>
      <c r="G111" s="183"/>
      <c r="H111" s="183"/>
      <c r="I111" s="184"/>
    </row>
    <row r="112" spans="1:12" x14ac:dyDescent="0.2">
      <c r="A112" s="182"/>
      <c r="B112" s="183"/>
      <c r="C112" s="183"/>
      <c r="D112" s="183"/>
      <c r="E112" s="183"/>
      <c r="F112" s="183"/>
      <c r="G112" s="183"/>
      <c r="H112" s="183"/>
      <c r="I112" s="184"/>
    </row>
    <row r="113" spans="1:9" x14ac:dyDescent="0.2">
      <c r="A113" s="182"/>
      <c r="B113" s="183"/>
      <c r="C113" s="183"/>
      <c r="D113" s="183"/>
      <c r="E113" s="183"/>
      <c r="F113" s="183"/>
      <c r="G113" s="183"/>
      <c r="H113" s="183"/>
      <c r="I113" s="184"/>
    </row>
    <row r="114" spans="1:9" x14ac:dyDescent="0.2">
      <c r="A114" s="182"/>
      <c r="B114" s="183"/>
      <c r="C114" s="183"/>
      <c r="D114" s="183"/>
      <c r="E114" s="183"/>
      <c r="F114" s="183"/>
      <c r="G114" s="183"/>
      <c r="H114" s="183"/>
      <c r="I114" s="184"/>
    </row>
    <row r="115" spans="1:9" x14ac:dyDescent="0.2">
      <c r="A115" s="182"/>
      <c r="B115" s="183"/>
      <c r="C115" s="183"/>
      <c r="D115" s="183"/>
      <c r="E115" s="183"/>
      <c r="F115" s="183"/>
      <c r="G115" s="183"/>
      <c r="H115" s="183"/>
      <c r="I115" s="184"/>
    </row>
    <row r="116" spans="1:9" x14ac:dyDescent="0.2">
      <c r="A116" s="182"/>
      <c r="B116" s="183"/>
      <c r="C116" s="183"/>
      <c r="D116" s="183"/>
      <c r="E116" s="183"/>
      <c r="F116" s="183"/>
      <c r="G116" s="183"/>
      <c r="H116" s="183"/>
      <c r="I116" s="184"/>
    </row>
    <row r="117" spans="1:9" x14ac:dyDescent="0.2">
      <c r="A117" s="182"/>
      <c r="B117" s="183"/>
      <c r="C117" s="183"/>
      <c r="D117" s="183"/>
      <c r="E117" s="183"/>
      <c r="F117" s="183"/>
      <c r="G117" s="183"/>
      <c r="H117" s="183"/>
      <c r="I117" s="184"/>
    </row>
    <row r="118" spans="1:9" x14ac:dyDescent="0.2">
      <c r="A118" s="185"/>
      <c r="B118" s="186"/>
      <c r="C118" s="186"/>
      <c r="D118" s="186"/>
      <c r="E118" s="186"/>
      <c r="F118" s="186"/>
      <c r="G118" s="186"/>
      <c r="H118" s="186"/>
      <c r="I118" s="187"/>
    </row>
  </sheetData>
  <sheetProtection password="D415" sheet="1"/>
  <protectedRanges>
    <protectedRange sqref="A103" name="Bereich12"/>
    <protectedRange sqref="C86:E94" name="Bereich11"/>
    <protectedRange sqref="C73:E80" name="Bereich10"/>
    <protectedRange sqref="C61:E69" name="Bereich9"/>
    <protectedRange sqref="C52:E53" name="Bereich8"/>
    <protectedRange sqref="C44:E50" name="Bereich7"/>
    <protectedRange sqref="C41:E42" name="Bereich6"/>
    <protectedRange sqref="C38:E39" name="Bereich5"/>
    <protectedRange sqref="C35:E36" name="Bereich4"/>
    <protectedRange sqref="C32:E33" name="Bereich3"/>
    <protectedRange sqref="C16:C25" name="Bereich1"/>
  </protectedRanges>
  <mergeCells count="3">
    <mergeCell ref="C6:E6"/>
    <mergeCell ref="C7:E7"/>
    <mergeCell ref="A103:I118"/>
  </mergeCells>
  <phoneticPr fontId="3" type="noConversion"/>
  <conditionalFormatting sqref="K94">
    <cfRule type="cellIs" dxfId="8" priority="4" stopIfTrue="1" operator="equal">
      <formula>"Abweichung zu IS"</formula>
    </cfRule>
  </conditionalFormatting>
  <conditionalFormatting sqref="K98">
    <cfRule type="cellIs" dxfId="7" priority="5" stopIfTrue="1" operator="equal">
      <formula>"Aktuelles Jahr: Aktiven &lt;&gt; Passiven"</formula>
    </cfRule>
    <cfRule type="cellIs" dxfId="6" priority="6" stopIfTrue="1" operator="equal">
      <formula>"Vorjahr: Aktiven &lt;&gt; Passiven"</formula>
    </cfRule>
    <cfRule type="cellIs" dxfId="5" priority="7" stopIfTrue="1" operator="equal">
      <formula>"Aktuelles Jahr/Vorjahr: Aktiven &lt;&gt; Passiven"</formula>
    </cfRule>
  </conditionalFormatting>
  <conditionalFormatting sqref="K57">
    <cfRule type="cellIs" dxfId="4" priority="1" stopIfTrue="1" operator="equal">
      <formula>"Aktuelles Jahr: Aktiven &lt;&gt; Passiven"</formula>
    </cfRule>
    <cfRule type="cellIs" dxfId="3" priority="2" stopIfTrue="1" operator="equal">
      <formula>"Vorjahr: Aktiven &lt;&gt; Passiven"</formula>
    </cfRule>
    <cfRule type="cellIs" dxfId="2" priority="3" stopIfTrue="1" operator="equal">
      <formula>"Aktuelles Jahr/Vorjahr: Aktiven &lt;&gt; Passiven"</formula>
    </cfRule>
  </conditionalFormatting>
  <pageMargins left="0.78740157480314965" right="0.78740157480314965" top="0.98425196850393704" bottom="0.98425196850393704" header="0.51181102362204722" footer="0.51181102362204722"/>
  <pageSetup paperSize="9" scale="49" orientation="portrait" r:id="rId1"/>
  <headerFooter alignWithMargins="0"/>
  <ignoredErrors>
    <ignoredError sqref="I54 I26 I56 I28" evalError="1"/>
    <ignoredError sqref="G31 G37 G34:G36 G38: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74"/>
  <sheetViews>
    <sheetView zoomScale="70" zoomScaleNormal="70" zoomScalePageLayoutView="70" workbookViewId="0"/>
  </sheetViews>
  <sheetFormatPr baseColWidth="10" defaultRowHeight="12.75" x14ac:dyDescent="0.2"/>
  <cols>
    <col min="1" max="1" width="7.42578125" style="3" customWidth="1"/>
    <col min="2" max="2" width="35.28515625" style="3" customWidth="1"/>
    <col min="3" max="3" width="19.5703125" style="41" customWidth="1"/>
    <col min="4" max="4" width="2.85546875" style="41" customWidth="1"/>
    <col min="5" max="5" width="19.5703125" style="41" customWidth="1"/>
    <col min="6" max="6" width="2.85546875" style="41" customWidth="1"/>
    <col min="7" max="7" width="19.5703125" style="41" customWidth="1"/>
    <col min="8" max="8" width="2.85546875" style="3" customWidth="1"/>
    <col min="9" max="9" width="15" style="3" customWidth="1"/>
    <col min="10" max="10" width="2.85546875" style="3" customWidth="1"/>
    <col min="11" max="11" width="29.7109375" style="3" customWidth="1"/>
    <col min="12" max="12" width="11.5703125" style="3" bestFit="1" customWidth="1"/>
    <col min="13" max="16384" width="11.42578125" style="3"/>
  </cols>
  <sheetData>
    <row r="1" spans="1:11" x14ac:dyDescent="0.2">
      <c r="A1" s="18" t="s">
        <v>387</v>
      </c>
      <c r="B1" s="19"/>
      <c r="C1" s="20"/>
      <c r="D1" s="20"/>
      <c r="E1" s="20"/>
      <c r="F1" s="21"/>
      <c r="G1" s="146" t="s">
        <v>193</v>
      </c>
      <c r="H1" s="21"/>
      <c r="I1" s="22"/>
    </row>
    <row r="2" spans="1:11" x14ac:dyDescent="0.2">
      <c r="A2" s="145" t="s">
        <v>388</v>
      </c>
      <c r="B2" s="23"/>
      <c r="C2" s="24"/>
      <c r="D2" s="24"/>
      <c r="E2" s="24"/>
      <c r="F2" s="25"/>
      <c r="G2" s="147" t="s">
        <v>194</v>
      </c>
      <c r="H2" s="25"/>
      <c r="I2" s="26"/>
    </row>
    <row r="3" spans="1:11" x14ac:dyDescent="0.2">
      <c r="A3" s="27"/>
      <c r="B3" s="28"/>
      <c r="C3" s="29"/>
      <c r="D3" s="29"/>
      <c r="E3" s="29"/>
      <c r="F3" s="29"/>
      <c r="G3" s="172"/>
      <c r="H3" s="28"/>
      <c r="I3" s="30"/>
    </row>
    <row r="4" spans="1:11" x14ac:dyDescent="0.2">
      <c r="A4" s="155" t="s">
        <v>312</v>
      </c>
      <c r="B4" s="156"/>
      <c r="C4" s="29"/>
      <c r="D4" s="29"/>
      <c r="E4" s="29"/>
      <c r="F4" s="29"/>
      <c r="G4" s="148" t="s">
        <v>195</v>
      </c>
      <c r="H4" s="28"/>
      <c r="I4" s="34" t="s">
        <v>5</v>
      </c>
    </row>
    <row r="5" spans="1:11" x14ac:dyDescent="0.2">
      <c r="A5" s="157"/>
      <c r="B5" s="154"/>
      <c r="C5" s="29"/>
      <c r="D5" s="29"/>
      <c r="E5" s="29"/>
      <c r="F5" s="29"/>
      <c r="G5" s="148" t="s">
        <v>204</v>
      </c>
      <c r="H5" s="28"/>
      <c r="I5" s="80" t="str">
        <f>IF(TITLE!C23="","",TITLE!C23)</f>
        <v/>
      </c>
    </row>
    <row r="6" spans="1:11" x14ac:dyDescent="0.2">
      <c r="A6" s="157"/>
      <c r="B6" s="149" t="s">
        <v>196</v>
      </c>
      <c r="C6" s="178" t="str">
        <f>IF(TITLE!C13="","",TITLE!C13)</f>
        <v/>
      </c>
      <c r="D6" s="178"/>
      <c r="E6" s="178"/>
      <c r="F6" s="36"/>
      <c r="G6" s="148" t="s">
        <v>202</v>
      </c>
      <c r="H6" s="28"/>
      <c r="I6" s="80" t="str">
        <f>IF(TITLE!C19="","",TITLE!C19)</f>
        <v/>
      </c>
    </row>
    <row r="7" spans="1:11" x14ac:dyDescent="0.2">
      <c r="A7" s="35"/>
      <c r="B7" s="33" t="s">
        <v>0</v>
      </c>
      <c r="C7" s="178" t="str">
        <f>IF(TITLE!C15="","",TITLE!C15)</f>
        <v/>
      </c>
      <c r="D7" s="178"/>
      <c r="E7" s="178"/>
      <c r="F7" s="36"/>
      <c r="G7" s="148" t="s">
        <v>203</v>
      </c>
      <c r="H7" s="28"/>
      <c r="I7" s="81" t="str">
        <f>IF(TITLE!C21="","",IF(TITLE!D21="Budget","",IF(TITLE!C21="Année","",CONCATENATE(TITLE!D21,". ",TITLE!C21))))</f>
        <v/>
      </c>
    </row>
    <row r="8" spans="1:11" ht="6" customHeight="1" x14ac:dyDescent="0.2">
      <c r="A8" s="37"/>
      <c r="B8" s="8"/>
      <c r="C8" s="38"/>
      <c r="D8" s="38"/>
      <c r="E8" s="38"/>
      <c r="F8" s="38"/>
      <c r="G8" s="38"/>
      <c r="H8" s="8"/>
      <c r="I8" s="39"/>
    </row>
    <row r="10" spans="1:11" s="12" customFormat="1" x14ac:dyDescent="0.2">
      <c r="A10" s="12" t="s">
        <v>4</v>
      </c>
      <c r="B10" s="159" t="s">
        <v>233</v>
      </c>
      <c r="C10" s="40" t="s">
        <v>313</v>
      </c>
      <c r="D10" s="40"/>
      <c r="E10" s="40" t="s">
        <v>123</v>
      </c>
      <c r="F10" s="40"/>
      <c r="G10" s="40" t="s">
        <v>314</v>
      </c>
      <c r="H10" s="70"/>
      <c r="I10" s="70" t="s">
        <v>35</v>
      </c>
      <c r="K10" s="12" t="s">
        <v>315</v>
      </c>
    </row>
    <row r="11" spans="1:11" ht="6" customHeight="1" x14ac:dyDescent="0.2">
      <c r="A11" s="8"/>
      <c r="B11" s="8"/>
      <c r="C11" s="38"/>
      <c r="D11" s="38"/>
      <c r="E11" s="38"/>
      <c r="F11" s="38"/>
      <c r="G11" s="38"/>
      <c r="H11" s="8"/>
      <c r="I11" s="8"/>
    </row>
    <row r="12" spans="1:11" ht="6" customHeight="1" x14ac:dyDescent="0.2"/>
    <row r="14" spans="1:11" x14ac:dyDescent="0.2">
      <c r="A14" s="173">
        <v>3001</v>
      </c>
      <c r="B14" t="s">
        <v>316</v>
      </c>
      <c r="C14" s="14"/>
      <c r="E14" s="48" t="str">
        <f>IF(TITLE!$D$21="","",IF(TITLE!$D$21="Budget","",-HLOOKUP(TITLE!$D$21,BAZL!$G$4:$R$46,23,FALSE)))</f>
        <v/>
      </c>
      <c r="G14" s="48" t="str">
        <f>IF(TITLE!$C$21="","",IF(E14="","",C14-E14))</f>
        <v/>
      </c>
      <c r="I14" s="43" t="str">
        <f>IF(TITLE!$C$21="","",IF(E14="","",IF(E14=0,"n/a",IF(AND(E14&lt;0,(G14&lt;0)),G14/E14*-1,IF(AND(G14&gt;0,(E14&lt;0)),G14/E14*-1,G14/E14)))))</f>
        <v/>
      </c>
      <c r="K14" s="3" t="str">
        <f>IF(TITLE!$C$21="","",IF(E14="","",IF(SUM($E$14:$E$16,$E$19:$E$20,$E$25:$E$27,$E$32:$E$36,$E$41:$E$46,$E$50:$E$51)=0,"",IF(ABS(G14)&gt;BAZL!$C$96,"Explication des écarts budgétaires",""))))</f>
        <v/>
      </c>
    </row>
    <row r="15" spans="1:11" x14ac:dyDescent="0.2">
      <c r="A15" s="173">
        <v>3002</v>
      </c>
      <c r="B15" t="s">
        <v>317</v>
      </c>
      <c r="C15" s="14"/>
      <c r="E15" s="48" t="str">
        <f>IF(TITLE!$D$21="","",IF(TITLE!$D$21="Budget","",-HLOOKUP(TITLE!$D$21,BAZL!$G$4:$R$46,24,FALSE)))</f>
        <v/>
      </c>
      <c r="G15" s="48" t="str">
        <f>IF(TITLE!$C$21="","",IF(E15="","",C15-E15))</f>
        <v/>
      </c>
      <c r="I15" s="43" t="str">
        <f>IF(TITLE!$C$21="","",IF(E15="","",IF(E15=0,"n/a",IF(AND(E15&lt;0,(G15&lt;0)),G15/E15*-1,IF(AND(G15&gt;0,(E15&lt;0)),G15/E15*-1,G15/E15)))))</f>
        <v/>
      </c>
      <c r="K15" s="3" t="str">
        <f>IF(TITLE!$C$21="","",IF(E15="","",IF(SUM($E$14:$E$16,$E$19:$E$20,$E$25:$E$27,$E$32:$E$36,$E$41:$E$46,$E$50:$E$51)=0,"",IF(ABS(G15)&gt;BAZL!$C$96,"Explication des écarts budgétaires",""))))</f>
        <v/>
      </c>
    </row>
    <row r="16" spans="1:11" x14ac:dyDescent="0.2">
      <c r="A16" s="173">
        <v>3009</v>
      </c>
      <c r="B16" t="s">
        <v>318</v>
      </c>
      <c r="C16" s="16"/>
      <c r="D16" s="38"/>
      <c r="E16" s="100" t="str">
        <f>IF(TITLE!$D$21="","",IF(TITLE!$D$21="Budget","",-HLOOKUP(TITLE!$D$21,BAZL!$G$4:$R$46,25,FALSE)))</f>
        <v/>
      </c>
      <c r="F16" s="38"/>
      <c r="G16" s="100" t="str">
        <f>IF(TITLE!$C$21="","",IF(E16="","",C16-E16))</f>
        <v/>
      </c>
      <c r="H16" s="8"/>
      <c r="I16" s="45" t="str">
        <f>IF(TITLE!$C$21="","",IF(E16="","",IF(E16=0,"n/a",IF(AND(E16&lt;0,(G16&lt;0)),G16/E16*-1,IF(AND(G16&gt;0,(E16&lt;0)),G16/E16*-1,G16/E16)))))</f>
        <v/>
      </c>
      <c r="K16" s="3" t="str">
        <f>IF(TITLE!$C$21="","",IF(E16="","",IF(SUM($E$14:$E$16,$E$19:$E$20,$E$25:$E$27,$E$32:$E$36,$E$41:$E$46,$E$50:$E$51)=0,"",IF(ABS(G16)&gt;BAZL!$C$96,"Explication des écarts budgétaires",""))))</f>
        <v/>
      </c>
    </row>
    <row r="17" spans="1:11" x14ac:dyDescent="0.2">
      <c r="A17" s="174">
        <v>3099</v>
      </c>
      <c r="B17" s="166" t="s">
        <v>319</v>
      </c>
      <c r="C17" s="48">
        <f>SUM(C14:C16)</f>
        <v>0</v>
      </c>
      <c r="E17" s="48" t="str">
        <f>IF(TITLE!$C$21="","",SUM(E14:E16))</f>
        <v/>
      </c>
      <c r="G17" s="48" t="str">
        <f>IF(TITLE!$C$21="","",IF(E17="","",C17-E17))</f>
        <v/>
      </c>
      <c r="I17" s="43" t="str">
        <f>IF(TITLE!$C$21="","",IF(E17="","",IF(E17=0,"n/a",IF(AND(E17&lt;0,(G17&lt;0)),G17/E17*-1,IF(AND(G17&gt;0,(E17&lt;0)),G17/E17*-1,G17/E17)))))</f>
        <v/>
      </c>
      <c r="K17" s="44"/>
    </row>
    <row r="18" spans="1:11" x14ac:dyDescent="0.2">
      <c r="A18" s="173"/>
      <c r="B18"/>
      <c r="E18" s="48"/>
      <c r="G18" s="48"/>
      <c r="I18" s="43"/>
      <c r="K18" s="44"/>
    </row>
    <row r="19" spans="1:11" x14ac:dyDescent="0.2">
      <c r="A19" s="173">
        <v>4001</v>
      </c>
      <c r="B19" t="s">
        <v>320</v>
      </c>
      <c r="C19" s="14"/>
      <c r="E19" s="48" t="str">
        <f>IF(TITLE!$D$21="","",IF(TITLE!$D$21="Budget","",HLOOKUP(TITLE!$D$21,BAZL!$G$4:$R$46,26,FALSE)))</f>
        <v/>
      </c>
      <c r="G19" s="48" t="str">
        <f>IF(TITLE!$C$21="","",IF(E19="","",C19-E19))</f>
        <v/>
      </c>
      <c r="I19" s="43" t="str">
        <f>IF(TITLE!$C$21="","",IF(E19="","",IF(E19=0,"n/a",IF(AND(E19&lt;0,(G19&lt;0)),G19/E19*-1,IF(AND(G19&gt;0,(E19&lt;0)),G19/E19*-1,G19/E19)))))</f>
        <v/>
      </c>
      <c r="K19" s="3" t="str">
        <f>IF(TITLE!$C$21="","",IF(E19="","",IF(SUM($E$14:$E$16,$E$19:$E$20,$E$25:$E$27,$E$32:$E$36,$E$41:$E$46,$E$50:$E$51)=0,"",IF(ABS(G19)&gt;BAZL!$C$96,"Explication des écarts budgétaires",""))))</f>
        <v/>
      </c>
    </row>
    <row r="20" spans="1:11" x14ac:dyDescent="0.2">
      <c r="A20" s="173">
        <v>4002</v>
      </c>
      <c r="B20" t="s">
        <v>9</v>
      </c>
      <c r="C20" s="16"/>
      <c r="D20" s="38"/>
      <c r="E20" s="100" t="str">
        <f>IF(TITLE!$D$21="","",IF(TITLE!$D$21="Budget","",HLOOKUP(TITLE!$D$21,BAZL!$G$4:$R$46,27,FALSE)))</f>
        <v/>
      </c>
      <c r="F20" s="38"/>
      <c r="G20" s="100" t="str">
        <f>IF(TITLE!$C$21="","",IF(E20="","",C20-E20))</f>
        <v/>
      </c>
      <c r="H20" s="8"/>
      <c r="I20" s="45" t="str">
        <f>IF(TITLE!$C$21="","",IF(E20="","",IF(E20=0,"n/a",IF(AND(E20&lt;0,(G20&lt;0)),G20/E20*-1,IF(AND(G20&gt;0,(E20&lt;0)),G20/E20*-1,G20/E20)))))</f>
        <v/>
      </c>
      <c r="K20" s="3" t="str">
        <f>IF(TITLE!$C$21="","",IF(E20="","",IF(SUM($E$14:$E$16,$E$19:$E$20,$E$25:$E$27,$E$32:$E$36,$E$41:$E$46,$E$50:$E$51)=0,"",IF(ABS(G20)&gt;BAZL!$C$96,"Explication des écarts budgétaires",""))))</f>
        <v/>
      </c>
    </row>
    <row r="21" spans="1:11" x14ac:dyDescent="0.2">
      <c r="A21" s="174">
        <v>4099</v>
      </c>
      <c r="B21" s="166" t="s">
        <v>321</v>
      </c>
      <c r="C21" s="41">
        <f>SUM(C19:C20)</f>
        <v>0</v>
      </c>
      <c r="E21" s="48" t="str">
        <f>IF(TITLE!$C$21="","",SUM(E19:E20))</f>
        <v/>
      </c>
      <c r="G21" s="48" t="str">
        <f>IF(TITLE!$C$21="","",IF(E21="","",C21-E21))</f>
        <v/>
      </c>
      <c r="I21" s="43" t="str">
        <f>IF(TITLE!$C$21="","",IF(E21="","",IF(E21=0,"n/a",IF(AND(E21&lt;0,(G21&lt;0)),G21/E21*-1,IF(AND(G21&gt;0,(E21&lt;0)),G21/E21*-1,G21/E21)))))</f>
        <v/>
      </c>
      <c r="K21" s="44"/>
    </row>
    <row r="22" spans="1:11" x14ac:dyDescent="0.2">
      <c r="A22" s="173"/>
      <c r="B22"/>
      <c r="E22" s="48"/>
      <c r="G22" s="48"/>
      <c r="I22" s="45"/>
      <c r="K22" s="44"/>
    </row>
    <row r="23" spans="1:11" x14ac:dyDescent="0.2">
      <c r="A23" s="175" t="s">
        <v>10</v>
      </c>
      <c r="B23" s="165" t="s">
        <v>322</v>
      </c>
      <c r="C23" s="52">
        <f>C17-C21</f>
        <v>0</v>
      </c>
      <c r="D23" s="53"/>
      <c r="E23" s="52" t="str">
        <f>IF(TITLE!$C$21="","",E17-E21)</f>
        <v/>
      </c>
      <c r="F23" s="54"/>
      <c r="G23" s="52" t="str">
        <f>IF(TITLE!$C$21="","",IF(E23="","",C23-E23))</f>
        <v/>
      </c>
      <c r="H23" s="51"/>
      <c r="I23" s="55" t="str">
        <f>IF(TITLE!$C$21="","",IF(E23="","",IF(E23=0,"n/a",IF(AND(E23&lt;0,(G23&lt;0)),G23/E23*-1,IF(AND(G23&gt;0,(E23&lt;0)),G23/E23*-1,G23/E23)))))</f>
        <v/>
      </c>
      <c r="K23" s="44"/>
    </row>
    <row r="24" spans="1:11" x14ac:dyDescent="0.2">
      <c r="A24" s="173"/>
      <c r="B24"/>
      <c r="E24" s="48"/>
      <c r="G24" s="48"/>
      <c r="I24" s="43"/>
      <c r="K24" s="44"/>
    </row>
    <row r="25" spans="1:11" x14ac:dyDescent="0.2">
      <c r="A25" s="173">
        <v>4101</v>
      </c>
      <c r="B25" t="s">
        <v>323</v>
      </c>
      <c r="C25" s="14"/>
      <c r="E25" s="48" t="str">
        <f>IF(TITLE!$D$21="","",IF(TITLE!$D$21="Budget","",HLOOKUP(TITLE!$D$21,BAZL!$G$4:$R$46,28,FALSE)))</f>
        <v/>
      </c>
      <c r="G25" s="48" t="str">
        <f>IF(TITLE!$C$21="","",IF(E25="","",C25-E25))</f>
        <v/>
      </c>
      <c r="I25" s="43" t="str">
        <f>IF(TITLE!$C$21="","",IF(E25="","",IF(E25=0,"n/a",IF(AND(E25&lt;0,(G25&lt;0)),G25/E25*-1,IF(AND(G25&gt;0,(E25&lt;0)),G25/E25*-1,G25/E25)))))</f>
        <v/>
      </c>
      <c r="K25" s="3" t="str">
        <f>IF(TITLE!$C$21="","",IF(E25="","",IF(SUM($E$14:$E$16,$E$19:$E$20,$E$25:$E$27,$E$32:$E$36,$E$41:$E$46,$E$50:$E$51)=0,"",IF(ABS(G25)&gt;BAZL!$C$96,"Explication des écarts budgétaires",""))))</f>
        <v/>
      </c>
    </row>
    <row r="26" spans="1:11" x14ac:dyDescent="0.2">
      <c r="A26" s="173">
        <v>4102</v>
      </c>
      <c r="B26" t="s">
        <v>324</v>
      </c>
      <c r="C26" s="14"/>
      <c r="E26" s="48" t="str">
        <f>IF(TITLE!$D$21="","",IF(TITLE!$D$21="Budget","",HLOOKUP(TITLE!$D$21,BAZL!$G$4:$R$46,29,FALSE)))</f>
        <v/>
      </c>
      <c r="G26" s="48" t="str">
        <f>IF(TITLE!$C$21="","",IF(E26="","",C26-E26))</f>
        <v/>
      </c>
      <c r="I26" s="43" t="str">
        <f>IF(TITLE!$C$21="","",IF(E26="","",IF(E26=0,"n/a",IF(AND(E26&lt;0,(G26&lt;0)),G26/E26*-1,IF(AND(G26&gt;0,(E26&lt;0)),G26/E26*-1,G26/E26)))))</f>
        <v/>
      </c>
      <c r="K26" s="3" t="str">
        <f>IF(TITLE!$C$21="","",IF(E26="","",IF(SUM($E$14:$E$16,$E$19:$E$20,$E$25:$E$27,$E$32:$E$36,$E$41:$E$46,$E$50:$E$51)=0,"",IF(ABS(G26)&gt;BAZL!$C$96,"Explication des écarts budgétaires",""))))</f>
        <v/>
      </c>
    </row>
    <row r="27" spans="1:11" x14ac:dyDescent="0.2">
      <c r="A27" s="173">
        <v>4103</v>
      </c>
      <c r="B27" t="s">
        <v>325</v>
      </c>
      <c r="C27" s="16"/>
      <c r="D27" s="38"/>
      <c r="E27" s="100" t="str">
        <f>IF(TITLE!$D$21="","",IF(TITLE!$D$21="Budget","",HLOOKUP(TITLE!$D$21,BAZL!$G$4:$R$46,30,FALSE)))</f>
        <v/>
      </c>
      <c r="F27" s="38"/>
      <c r="G27" s="100" t="str">
        <f>IF(TITLE!$C$21="","",IF(E27="","",C27-E27))</f>
        <v/>
      </c>
      <c r="H27" s="8"/>
      <c r="I27" s="45" t="str">
        <f>IF(TITLE!$C$21="","",IF(E27="","",IF(E27=0,"n/a",IF(AND(E27&lt;0,(G27&lt;0)),G27/E27*-1,IF(AND(G27&gt;0,(E27&lt;0)),G27/E27*-1,G27/E27)))))</f>
        <v/>
      </c>
      <c r="K27" s="3" t="str">
        <f>IF(TITLE!$C$21="","",IF(E27="","",IF(SUM($E$14:$E$16,$E$19:$E$20,$E$25:$E$27,$E$32:$E$36,$E$41:$E$46,$E$50:$E$51)=0,"",IF(ABS(G27)&gt;BAZL!$C$96,"Explication des écarts budgétaires",""))))</f>
        <v/>
      </c>
    </row>
    <row r="28" spans="1:11" x14ac:dyDescent="0.2">
      <c r="A28" s="174">
        <v>4199</v>
      </c>
      <c r="B28" s="166" t="s">
        <v>326</v>
      </c>
      <c r="C28" s="41">
        <f>SUM(C25:C27)</f>
        <v>0</v>
      </c>
      <c r="E28" s="48" t="str">
        <f>IF(TITLE!$C$21="","",SUM(E25:E27))</f>
        <v/>
      </c>
      <c r="F28" s="29"/>
      <c r="G28" s="48" t="str">
        <f>IF(TITLE!$C$21="","",IF(E28="","",C28-E28))</f>
        <v/>
      </c>
      <c r="H28" s="28"/>
      <c r="I28" s="43" t="str">
        <f>IF(TITLE!$C$21="","",IF(E28="","",IF(E28=0,"n/a",IF(AND(E28&lt;0,(G28&lt;0)),G28/E28*-1,IF(AND(G28&gt;0,(E28&lt;0)),G28/E28*-1,G28/E28)))))</f>
        <v/>
      </c>
      <c r="K28" s="44"/>
    </row>
    <row r="29" spans="1:11" x14ac:dyDescent="0.2">
      <c r="A29" s="173"/>
      <c r="B29"/>
      <c r="E29" s="48"/>
      <c r="G29" s="48"/>
      <c r="H29" s="8"/>
      <c r="I29" s="45"/>
      <c r="K29" s="44"/>
    </row>
    <row r="30" spans="1:11" s="12" customFormat="1" x14ac:dyDescent="0.2">
      <c r="A30" s="175" t="s">
        <v>10</v>
      </c>
      <c r="B30" s="165" t="s">
        <v>327</v>
      </c>
      <c r="C30" s="53">
        <f>C23-C28</f>
        <v>0</v>
      </c>
      <c r="D30" s="53"/>
      <c r="E30" s="52" t="str">
        <f>IF(TITLE!$C$21="","",E23-E28)</f>
        <v/>
      </c>
      <c r="F30" s="53"/>
      <c r="G30" s="52" t="str">
        <f>IF(TITLE!$C$21="","",IF(E30="","",C30-E30))</f>
        <v/>
      </c>
      <c r="H30" s="23"/>
      <c r="I30" s="55" t="str">
        <f>IF(TITLE!$C$21="","",IF(E30="","",IF(E30=0,"n/a",IF(AND(E30&lt;0,(G30&lt;0)),G30/E30*-1,IF(AND(G30&gt;0,(E30&lt;0)),G30/E30*-1,G30/E30)))))</f>
        <v/>
      </c>
      <c r="K30" s="3" t="str">
        <f>IF(TITLE!$C$21="","",IF(E30="","",IF(SUM($E$14:$E$16,$E$19:$E$20,$E$25:$E$27,$E$32:$E$36,$E$41:$E$46,$E$50:$E$51)=0,"",IF(ABS(G30)&gt;BAZL!$C$96,"Explication des écarts budgétaires",""))))</f>
        <v/>
      </c>
    </row>
    <row r="31" spans="1:11" x14ac:dyDescent="0.2">
      <c r="A31" s="173"/>
      <c r="B31"/>
      <c r="E31" s="48"/>
      <c r="G31" s="48"/>
      <c r="H31" s="28"/>
      <c r="I31" s="43"/>
      <c r="K31" s="44"/>
    </row>
    <row r="32" spans="1:11" x14ac:dyDescent="0.2">
      <c r="A32" s="173">
        <v>5001</v>
      </c>
      <c r="B32" t="s">
        <v>328</v>
      </c>
      <c r="C32" s="14"/>
      <c r="E32" s="48" t="str">
        <f>IF(TITLE!$D$21="","",IF(TITLE!$D$21="Budget","",-HLOOKUP(TITLE!$D$21,BAZL!$G$4:$R$46,31,FALSE)))</f>
        <v/>
      </c>
      <c r="G32" s="48" t="str">
        <f>IF(TITLE!$C$21="","",IF(E32="","",C32-E32))</f>
        <v/>
      </c>
      <c r="H32" s="28"/>
      <c r="I32" s="43" t="str">
        <f>IF(TITLE!$C$21="","",IF(E32="","",IF(E32=0,"n/a",IF(AND(E32&lt;0,(G32&lt;0)),G32/E32*-1,IF(AND(G32&gt;0,(E32&lt;0)),G32/E32*-1,G32/E32)))))</f>
        <v/>
      </c>
      <c r="K32" s="3" t="str">
        <f>IF(TITLE!$C$21="","",IF(E32="","",IF(SUM($E$14:$E$16,$E$19:$E$20,$E$25:$E$27,$E$32:$E$36,$E$41:$E$46,$E$50:$E$51)=0,"",IF(ABS(G32)&gt;BAZL!$C$96,"Explication des écarts budgétaires",""))))</f>
        <v/>
      </c>
    </row>
    <row r="33" spans="1:11" x14ac:dyDescent="0.2">
      <c r="A33" s="173">
        <v>5002</v>
      </c>
      <c r="B33" t="s">
        <v>329</v>
      </c>
      <c r="C33" s="14"/>
      <c r="E33" s="48" t="str">
        <f>IF(TITLE!$D$21="","",IF(TITLE!$D$21="Budget","",-HLOOKUP(TITLE!$D$21,BAZL!$G$4:$R$46,32,FALSE)))</f>
        <v/>
      </c>
      <c r="G33" s="48" t="str">
        <f>IF(TITLE!$C$21="","",IF(E33="","",C33-E33))</f>
        <v/>
      </c>
      <c r="I33" s="43" t="str">
        <f>IF(TITLE!$C$21="","",IF(E33="","",IF(E33=0,"n/a",IF(AND(E33&lt;0,(G33&lt;0)),G33/E33*-1,IF(AND(G33&gt;0,(E33&lt;0)),G33/E33*-1,G33/E33)))))</f>
        <v/>
      </c>
      <c r="K33" s="3" t="str">
        <f>IF(TITLE!$C$21="","",IF(E33="","",IF(SUM($E$14:$E$16,$E$19:$E$20,$E$25:$E$27,$E$32:$E$36,$E$41:$E$46,$E$50:$E$51)=0,"",IF(ABS(G33)&gt;BAZL!$C$96,"Explication des écarts budgétaires",""))))</f>
        <v/>
      </c>
    </row>
    <row r="34" spans="1:11" x14ac:dyDescent="0.2">
      <c r="A34" s="173">
        <v>5003</v>
      </c>
      <c r="B34" t="s">
        <v>330</v>
      </c>
      <c r="C34" s="14"/>
      <c r="E34" s="48" t="str">
        <f>IF(TITLE!$D$21="","",IF(TITLE!$D$21="Budget","",-HLOOKUP(TITLE!$D$21,BAZL!$G$4:$R$46,33,FALSE)))</f>
        <v/>
      </c>
      <c r="G34" s="48" t="str">
        <f>IF(TITLE!$C$21="","",IF(E34="","",C34-E34))</f>
        <v/>
      </c>
      <c r="I34" s="43" t="str">
        <f>IF(TITLE!$C$21="","",IF(E34="","",IF(E34=0,"n/a",IF(AND(E34&lt;0,(G34&lt;0)),G34/E34*-1,IF(AND(G34&gt;0,(E34&lt;0)),G34/E34*-1,G34/E34)))))</f>
        <v/>
      </c>
      <c r="K34" s="3" t="str">
        <f>IF(TITLE!$C$21="","",IF(E34="","",IF(SUM($E$14:$E$16,$E$19:$E$20,$E$25:$E$27,$E$32:$E$36,$E$41:$E$46,$E$50:$E$51)=0,"",IF(ABS(G34)&gt;BAZL!$C$96,"Explication des écarts budgétaires",""))))</f>
        <v/>
      </c>
    </row>
    <row r="35" spans="1:11" x14ac:dyDescent="0.2">
      <c r="A35" s="173">
        <v>5004</v>
      </c>
      <c r="B35" t="s">
        <v>331</v>
      </c>
      <c r="C35" s="14"/>
      <c r="E35" s="48" t="str">
        <f>IF(TITLE!$D$21="","",IF(TITLE!$D$21="Budget","",-HLOOKUP(TITLE!$D$21,BAZL!$G$4:$R$46,34,FALSE)))</f>
        <v/>
      </c>
      <c r="G35" s="48" t="str">
        <f>IF(TITLE!$C$21="","",IF(E35="","",C35-E35))</f>
        <v/>
      </c>
      <c r="I35" s="43" t="str">
        <f>IF(TITLE!$C$21="","",IF(E35="","",IF(E35=0,"n/a",IF(AND(E35&lt;0,(G35&lt;0)),G35/E35*-1,IF(AND(G35&gt;0,(E35&lt;0)),G35/E35*-1,G35/E35)))))</f>
        <v/>
      </c>
      <c r="K35" s="3" t="str">
        <f>IF(TITLE!$C$21="","",IF(E35="","",IF(SUM($E$14:$E$16,$E$19:$E$20,$E$25:$E$27,$E$32:$E$36,$E$41:$E$46,$E$50:$E$51)=0,"",IF(ABS(G35)&gt;BAZL!$C$96,"Explication des écarts budgétaires",""))))</f>
        <v/>
      </c>
    </row>
    <row r="36" spans="1:11" x14ac:dyDescent="0.2">
      <c r="A36" s="173">
        <v>5009</v>
      </c>
      <c r="B36" t="s">
        <v>332</v>
      </c>
      <c r="C36" s="16"/>
      <c r="D36" s="38"/>
      <c r="E36" s="100" t="str">
        <f>IF(TITLE!$D$21="","",IF(TITLE!$D$21="Budget","",-HLOOKUP(TITLE!$D$21,BAZL!$G$4:$R$46,35,FALSE)))</f>
        <v/>
      </c>
      <c r="F36" s="38"/>
      <c r="G36" s="100" t="str">
        <f>IF(TITLE!$C$21="","",IF(E36="","",C36-E36))</f>
        <v/>
      </c>
      <c r="H36" s="8"/>
      <c r="I36" s="45" t="str">
        <f>IF(TITLE!$C$21="","",IF(E36="","",IF(E36=0,"n/a",IF(AND(E36&lt;0,(G36&lt;0)),G36/E36*-1,IF(AND(G36&gt;0,(E36&lt;0)),G36/E36*-1,G36/E36)))))</f>
        <v/>
      </c>
      <c r="K36" s="3" t="str">
        <f>IF(TITLE!$C$21="","",IF(E36="","",IF(SUM($E$14:$E$16,$E$19:$E$20,$E$25:$E$27,$E$32:$E$36,$E$41:$E$46,$E$50:$E$51)=0,"",IF(ABS(G36)&gt;BAZL!$C$96,"Explication des écarts budgétaires",""))))</f>
        <v/>
      </c>
    </row>
    <row r="37" spans="1:11" x14ac:dyDescent="0.2">
      <c r="A37" s="174">
        <v>5099</v>
      </c>
      <c r="B37" s="166" t="s">
        <v>333</v>
      </c>
      <c r="C37" s="41">
        <f>SUM(C32:C36)</f>
        <v>0</v>
      </c>
      <c r="E37" s="48" t="str">
        <f>IF(TITLE!$C$21="","",SUM(E32:E36))</f>
        <v/>
      </c>
      <c r="G37" s="48" t="str">
        <f>IF(TITLE!$C$21="","",IF(E37="","",C37-E37))</f>
        <v/>
      </c>
      <c r="I37" s="43" t="str">
        <f>IF(TITLE!$C$21="","",IF(E37="","",IF(E37=0,"n/a",IF(AND(E37&lt;0,(G37&lt;0)),G37/E37*-1,IF(AND(G37&gt;0,(E37&lt;0)),G37/E37*-1,G37/E37)))))</f>
        <v/>
      </c>
      <c r="K37" s="44"/>
    </row>
    <row r="38" spans="1:11" x14ac:dyDescent="0.2">
      <c r="A38" s="173"/>
      <c r="B38"/>
      <c r="E38" s="48"/>
      <c r="G38" s="48"/>
      <c r="I38" s="45"/>
      <c r="K38" s="44"/>
    </row>
    <row r="39" spans="1:11" s="12" customFormat="1" x14ac:dyDescent="0.2">
      <c r="A39" s="175" t="s">
        <v>10</v>
      </c>
      <c r="B39" s="165" t="s">
        <v>334</v>
      </c>
      <c r="C39" s="53">
        <f>C30+C37</f>
        <v>0</v>
      </c>
      <c r="D39" s="53"/>
      <c r="E39" s="52" t="str">
        <f>IF(TITLE!$C$21="","",E30+E37)</f>
        <v/>
      </c>
      <c r="F39" s="53"/>
      <c r="G39" s="52" t="str">
        <f>IF(TITLE!$C$21="","",IF(E39="","",C39-E39))</f>
        <v/>
      </c>
      <c r="H39" s="50"/>
      <c r="I39" s="55" t="str">
        <f>IF(TITLE!$C$21="","",IF(E39="","",IF(E39=0,"n/a",IF(AND(E39&lt;0,(G39&lt;0)),G39/E39*-1,IF(AND(G39&gt;0,(E39&lt;0)),G39/E39*-1,G39/E39)))))</f>
        <v/>
      </c>
      <c r="K39" s="56"/>
    </row>
    <row r="40" spans="1:11" x14ac:dyDescent="0.2">
      <c r="A40" s="173"/>
      <c r="B40"/>
      <c r="E40" s="48"/>
      <c r="G40" s="48"/>
      <c r="I40" s="43"/>
      <c r="K40" s="44"/>
    </row>
    <row r="41" spans="1:11" x14ac:dyDescent="0.2">
      <c r="A41" s="173">
        <v>5201</v>
      </c>
      <c r="B41" t="s">
        <v>335</v>
      </c>
      <c r="C41" s="14"/>
      <c r="E41" s="48" t="str">
        <f>IF(TITLE!$D$21="","",IF(TITLE!$D$21="Budget","",-HLOOKUP(TITLE!$D$21,BAZL!$G$4:$R$46,36,FALSE)))</f>
        <v/>
      </c>
      <c r="G41" s="48" t="str">
        <f>IF(TITLE!$C$21="","",IF(E41="","",C41-E41))</f>
        <v/>
      </c>
      <c r="I41" s="43" t="str">
        <f>IF(TITLE!$C$21="","",IF(E41="","",IF(E41=0,"n/a",IF(AND(E41&lt;0,(G41&lt;0)),G41/E41*-1,IF(AND(G41&gt;0,(E41&lt;0)),G41/E41*-1,G41/E41)))))</f>
        <v/>
      </c>
      <c r="K41" s="3" t="str">
        <f>IF(TITLE!$C$21="","",IF(E41="","",IF(SUM($E$14:$E$16,$E$19:$E$20,$E$25:$E$27,$E$32:$E$36,$E$41:$E$46,$E$50:$E$51)=0,"",IF(ABS(G41)&gt;BAZL!$C$96,"Explication des écarts budgétaires",""))))</f>
        <v/>
      </c>
    </row>
    <row r="42" spans="1:11" x14ac:dyDescent="0.2">
      <c r="A42" s="173">
        <v>5202</v>
      </c>
      <c r="B42" t="s">
        <v>336</v>
      </c>
      <c r="C42" s="14"/>
      <c r="E42" s="48" t="str">
        <f>IF(TITLE!$D$21="","",IF(TITLE!$D$21="Budget","",-HLOOKUP(TITLE!$D$21,BAZL!$G$4:$R$46,37,FALSE)))</f>
        <v/>
      </c>
      <c r="G42" s="48" t="str">
        <f>IF(TITLE!$C$21="","",IF(E42="","",C42-E42))</f>
        <v/>
      </c>
      <c r="I42" s="43" t="str">
        <f>IF(TITLE!$C$21="","",IF(E42="","",IF(E42=0,"n/a",IF(AND(E42&lt;0,(G42&lt;0)),G42/E42*-1,IF(AND(G42&gt;0,(E42&lt;0)),G42/E42*-1,G42/E42)))))</f>
        <v/>
      </c>
      <c r="K42" s="3" t="str">
        <f>IF(TITLE!$C$21="","",IF(E42="","",IF(SUM($E$14:$E$16,$E$19:$E$20,$E$25:$E$27,$E$32:$E$36,$E$41:$E$46,$E$50:$E$51)=0,"",IF(ABS(G42)&gt;BAZL!$C$96,"Explication des écarts budgétaires",""))))</f>
        <v/>
      </c>
    </row>
    <row r="43" spans="1:11" x14ac:dyDescent="0.2">
      <c r="A43" s="173">
        <v>5203</v>
      </c>
      <c r="B43" t="s">
        <v>337</v>
      </c>
      <c r="C43" s="14"/>
      <c r="E43" s="48" t="str">
        <f>IF(TITLE!$D$21="","",IF(TITLE!$D$21="Budget","",-HLOOKUP(TITLE!$D$21,BAZL!$G$4:$R$46,38,FALSE)))</f>
        <v/>
      </c>
      <c r="G43" s="48" t="str">
        <f>IF(TITLE!$C$21="","",IF(E43="","",C43-E43))</f>
        <v/>
      </c>
      <c r="I43" s="43" t="str">
        <f>IF(TITLE!$C$21="","",IF(E43="","",IF(E43=0,"n/a",IF(AND(E43&lt;0,(G43&lt;0)),G43/E43*-1,IF(AND(G43&gt;0,(E43&lt;0)),G43/E43*-1,G43/E43)))))</f>
        <v/>
      </c>
      <c r="K43" s="3" t="str">
        <f>IF(TITLE!$C$21="","",IF(E43="","",IF(SUM($E$14:$E$16,$E$19:$E$20,$E$25:$E$27,$E$32:$E$36,$E$41:$E$46,$E$50:$E$51)=0,"",IF(ABS(G43)&gt;BAZL!$C$96,"Explication des écarts budgétaires",""))))</f>
        <v/>
      </c>
    </row>
    <row r="44" spans="1:11" x14ac:dyDescent="0.2">
      <c r="A44" s="173">
        <v>5204</v>
      </c>
      <c r="B44" t="s">
        <v>338</v>
      </c>
      <c r="C44" s="14"/>
      <c r="E44" s="48" t="str">
        <f>IF(TITLE!$D$21="","",IF(TITLE!$D$21="Budget","",-HLOOKUP(TITLE!$D$21,BAZL!$G$4:$R$46,39,FALSE)))</f>
        <v/>
      </c>
      <c r="G44" s="48" t="str">
        <f>IF(TITLE!$C$21="","",IF(E44="","",C44-E44))</f>
        <v/>
      </c>
      <c r="I44" s="43" t="str">
        <f>IF(TITLE!$C$21="","",IF(E44="","",IF(E44=0,"n/a",IF(AND(E44&lt;0,(G44&lt;0)),G44/E44*-1,IF(AND(G44&gt;0,(E44&lt;0)),G44/E44*-1,G44/E44)))))</f>
        <v/>
      </c>
      <c r="K44" s="3" t="str">
        <f>IF(TITLE!$C$21="","",IF(E44="","",IF(SUM($E$14:$E$16,$E$19:$E$20,$E$25:$E$27,$E$32:$E$36,$E$41:$E$46,$E$50:$E$51)=0,"",IF(ABS(G44)&gt;BAZL!$C$96,"Explication des écarts budgétaires",""))))</f>
        <v/>
      </c>
    </row>
    <row r="45" spans="1:11" x14ac:dyDescent="0.2">
      <c r="A45" s="173">
        <v>5211</v>
      </c>
      <c r="B45" t="s">
        <v>339</v>
      </c>
      <c r="C45" s="14"/>
      <c r="E45" s="48" t="str">
        <f>IF(TITLE!$D$21="","",IF(TITLE!$D$21="Budget","",-HLOOKUP(TITLE!$D$21,BAZL!$G$4:$R$46,40,FALSE)))</f>
        <v/>
      </c>
      <c r="G45" s="48" t="str">
        <f>IF(TITLE!$C$21="","",IF(E45="","",C45-E45))</f>
        <v/>
      </c>
      <c r="I45" s="43" t="str">
        <f>IF(TITLE!$C$21="","",IF(E45="","",IF(E45=0,"n/a",IF(AND(E45&lt;0,(G45&lt;0)),G45/E45*-1,IF(AND(G45&gt;0,(E45&lt;0)),G45/E45*-1,G45/E45)))))</f>
        <v/>
      </c>
      <c r="K45" s="3" t="str">
        <f>IF(TITLE!$C$21="","",IF(E45="","",IF(SUM($E$14:$E$16,$E$19:$E$20,$E$25:$E$27,$E$32:$E$36,$E$41:$E$46,$E$50:$E$51)=0,"",IF(ABS(G45)&gt;BAZL!$C$96,"Explication des écarts budgétaires",""))))</f>
        <v/>
      </c>
    </row>
    <row r="46" spans="1:11" x14ac:dyDescent="0.2">
      <c r="A46" s="173">
        <v>5212</v>
      </c>
      <c r="B46" t="s">
        <v>340</v>
      </c>
      <c r="C46" s="14"/>
      <c r="E46" s="48" t="str">
        <f>IF(TITLE!$D$21="","",IF(TITLE!$D$21="Budget","",-HLOOKUP(TITLE!$D$21,BAZL!$G$4:$R$46,41,FALSE)))</f>
        <v/>
      </c>
      <c r="G46" s="48" t="str">
        <f>IF(TITLE!$C$21="","",IF(E46="","",C46-E46))</f>
        <v/>
      </c>
      <c r="I46" s="43" t="str">
        <f>IF(TITLE!$C$21="","",IF(E46="","",IF(E46=0,"n/a",IF(AND(E46&lt;0,(G46&lt;0)),G46/E46*-1,IF(AND(G46&gt;0,(E46&lt;0)),G46/E46*-1,G46/E46)))))</f>
        <v/>
      </c>
      <c r="K46" s="3" t="str">
        <f>IF(TITLE!$C$21="","",IF(E46="","",IF(SUM($E$14:$E$16,$E$19:$E$20,$E$25:$E$27,$E$32:$E$36,$E$41:$E$46,$E$50:$E$51)=0,"",IF(ABS(G46)&gt;BAZL!$C$96,"Explication des écarts budgétaires",""))))</f>
        <v/>
      </c>
    </row>
    <row r="47" spans="1:11" x14ac:dyDescent="0.2">
      <c r="A47" s="173"/>
      <c r="B47"/>
      <c r="E47" s="48"/>
      <c r="G47" s="48"/>
      <c r="I47" s="45"/>
      <c r="K47" s="44"/>
    </row>
    <row r="48" spans="1:11" s="12" customFormat="1" x14ac:dyDescent="0.2">
      <c r="A48" s="175" t="s">
        <v>10</v>
      </c>
      <c r="B48" s="165" t="s">
        <v>341</v>
      </c>
      <c r="C48" s="53">
        <f>SUM(C39:C47)</f>
        <v>0</v>
      </c>
      <c r="D48" s="53"/>
      <c r="E48" s="52" t="str">
        <f>IF(TITLE!$C$21="","",SUM(E39:E47))</f>
        <v/>
      </c>
      <c r="F48" s="53"/>
      <c r="G48" s="52" t="str">
        <f>IF(TITLE!$C$21="","",IF(E48="","",C48-E48))</f>
        <v/>
      </c>
      <c r="H48" s="50"/>
      <c r="I48" s="55" t="str">
        <f>IF(TITLE!$C$21="","",IF(E48="","",IF(E48=0,"n/a",IF(AND(E48&lt;0,(G48&lt;0)),G48/E48*-1,IF(AND(G48&gt;0,(E48&lt;0)),G48/E48*-1,G48/E48)))))</f>
        <v/>
      </c>
      <c r="K48" s="56"/>
    </row>
    <row r="49" spans="1:11" x14ac:dyDescent="0.2">
      <c r="A49" s="173"/>
      <c r="B49"/>
      <c r="E49" s="48"/>
      <c r="G49" s="48"/>
      <c r="I49" s="43"/>
      <c r="K49" s="44"/>
    </row>
    <row r="50" spans="1:11" x14ac:dyDescent="0.2">
      <c r="A50" s="173">
        <v>5701</v>
      </c>
      <c r="B50" t="s">
        <v>342</v>
      </c>
      <c r="C50" s="14"/>
      <c r="E50" s="48" t="str">
        <f>IF(TITLE!$D$21="","",IF(TITLE!$D$21="Budget","",HLOOKUP(TITLE!$D$21,BAZL!$G$4:$R$46,42,FALSE)))</f>
        <v/>
      </c>
      <c r="G50" s="48" t="str">
        <f>IF(TITLE!$C$21="","",IF(E50="","",E50-C50))</f>
        <v/>
      </c>
      <c r="I50" s="43" t="str">
        <f>IF(TITLE!$C$21="","",IF(E50="","",IF(E50=0,"n/a",IF(AND(E50&lt;0,(G50&lt;0)),G50/E50*-1,IF(AND(G50&gt;0,(E50&lt;0)),G50/E50*-1,G50/E50)))))</f>
        <v/>
      </c>
      <c r="K50" s="3" t="str">
        <f>IF(TITLE!$C$21="","",IF(E50="","",IF(SUM($E$14:$E$16,$E$19:$E$20,$E$25:$E$27,$E$32:$E$36,$E$41:$E$46,$E$50:$E$51)=0,"",IF(ABS(G50)&gt;BAZL!$C$96,"Explication des écarts budgétaires",""))))</f>
        <v/>
      </c>
    </row>
    <row r="51" spans="1:11" x14ac:dyDescent="0.2">
      <c r="A51" s="173">
        <v>5702</v>
      </c>
      <c r="B51" t="s">
        <v>343</v>
      </c>
      <c r="C51" s="14"/>
      <c r="E51" s="48" t="str">
        <f>IF(TITLE!$D$21="","",IF(TITLE!$D$21="Budget","",HLOOKUP(TITLE!$D$21,BAZL!$G$4:$R$46,43,FALSE)))</f>
        <v/>
      </c>
      <c r="G51" s="48" t="str">
        <f>IF(TITLE!$C$21="","",IF(E51="","",E51-C51))</f>
        <v/>
      </c>
      <c r="I51" s="43" t="str">
        <f>IF(TITLE!$C$21="","",IF(E51="","",IF(E51=0,"n/a",IF(AND(E51&lt;0,(G51&lt;0)),G51/E51*-1,IF(AND(G51&gt;0,(E51&lt;0)),G51/E51*-1,G51/E51)))))</f>
        <v/>
      </c>
      <c r="K51" s="3" t="str">
        <f>IF(TITLE!$C$21="","",IF(E51="","",IF(SUM($E$14:$E$16,$E$19:$E$20,$E$25:$E$27,$E$32:$E$36,$E$41:$E$46,$E$50:$E$51)=0,"",IF(ABS(G51)&gt;BAZL!$C$96,"Explication des écarts budgétaires",""))))</f>
        <v/>
      </c>
    </row>
    <row r="52" spans="1:11" x14ac:dyDescent="0.2">
      <c r="A52" s="173"/>
      <c r="B52"/>
      <c r="E52" s="48"/>
      <c r="G52" s="48"/>
      <c r="I52" s="45"/>
    </row>
    <row r="53" spans="1:11" s="12" customFormat="1" ht="12" customHeight="1" x14ac:dyDescent="0.2">
      <c r="A53" s="175" t="s">
        <v>10</v>
      </c>
      <c r="B53" s="165" t="s">
        <v>306</v>
      </c>
      <c r="C53" s="53">
        <f>C48-C50-C51</f>
        <v>0</v>
      </c>
      <c r="D53" s="53"/>
      <c r="E53" s="52" t="str">
        <f>IF(TITLE!$C$21="","",E48-SUM(E50:E51))</f>
        <v/>
      </c>
      <c r="F53" s="53"/>
      <c r="G53" s="52" t="str">
        <f>IF(TITLE!$C$21="","",IF(E53="","",C53-E53))</f>
        <v/>
      </c>
      <c r="H53" s="50"/>
      <c r="I53" s="55" t="str">
        <f>IF(TITLE!$C$21="","",IF(E53="","",IF(E53=0,"n/a",IF(AND(E53&lt;0,(G53&lt;0)),G53/E53*-1,IF(AND(G53&gt;0,(E53&lt;0)),G53/E53*-1,G53/E53)))))</f>
        <v/>
      </c>
      <c r="K53" s="3" t="str">
        <f>IF(TITLE!$C$21="","",IF(E53="","",IF(SUM($E$14:$E$16,$E$19:$E$20,$E$25:$E$27,$E$32:$E$36,$E$41:$E$46,$E$50:$E$51)=0,"",IF(ABS(G53)&gt;BAZL!$C$96,"Explication des écarts budgétaires",""))))</f>
        <v/>
      </c>
    </row>
    <row r="56" spans="1:11" x14ac:dyDescent="0.2">
      <c r="A56" s="159" t="s">
        <v>228</v>
      </c>
    </row>
    <row r="58" spans="1:11" x14ac:dyDescent="0.2">
      <c r="A58" s="208"/>
      <c r="B58" s="209"/>
      <c r="C58" s="209"/>
      <c r="D58" s="209"/>
      <c r="E58" s="209"/>
      <c r="F58" s="209"/>
      <c r="G58" s="209"/>
      <c r="H58" s="209"/>
      <c r="I58" s="210"/>
    </row>
    <row r="59" spans="1:11" x14ac:dyDescent="0.2">
      <c r="A59" s="211"/>
      <c r="B59" s="212"/>
      <c r="C59" s="212"/>
      <c r="D59" s="212"/>
      <c r="E59" s="212"/>
      <c r="F59" s="212"/>
      <c r="G59" s="212"/>
      <c r="H59" s="212"/>
      <c r="I59" s="213"/>
    </row>
    <row r="60" spans="1:11" x14ac:dyDescent="0.2">
      <c r="A60" s="211"/>
      <c r="B60" s="212"/>
      <c r="C60" s="212"/>
      <c r="D60" s="212"/>
      <c r="E60" s="212"/>
      <c r="F60" s="212"/>
      <c r="G60" s="212"/>
      <c r="H60" s="212"/>
      <c r="I60" s="213"/>
    </row>
    <row r="61" spans="1:11" x14ac:dyDescent="0.2">
      <c r="A61" s="211"/>
      <c r="B61" s="212"/>
      <c r="C61" s="212"/>
      <c r="D61" s="212"/>
      <c r="E61" s="212"/>
      <c r="F61" s="212"/>
      <c r="G61" s="212"/>
      <c r="H61" s="212"/>
      <c r="I61" s="213"/>
    </row>
    <row r="62" spans="1:11" x14ac:dyDescent="0.2">
      <c r="A62" s="211"/>
      <c r="B62" s="212"/>
      <c r="C62" s="212"/>
      <c r="D62" s="212"/>
      <c r="E62" s="212"/>
      <c r="F62" s="212"/>
      <c r="G62" s="212"/>
      <c r="H62" s="212"/>
      <c r="I62" s="213"/>
    </row>
    <row r="63" spans="1:11" x14ac:dyDescent="0.2">
      <c r="A63" s="211"/>
      <c r="B63" s="212"/>
      <c r="C63" s="212"/>
      <c r="D63" s="212"/>
      <c r="E63" s="212"/>
      <c r="F63" s="212"/>
      <c r="G63" s="212"/>
      <c r="H63" s="212"/>
      <c r="I63" s="213"/>
    </row>
    <row r="64" spans="1:11" x14ac:dyDescent="0.2">
      <c r="A64" s="211"/>
      <c r="B64" s="212"/>
      <c r="C64" s="212"/>
      <c r="D64" s="212"/>
      <c r="E64" s="212"/>
      <c r="F64" s="212"/>
      <c r="G64" s="212"/>
      <c r="H64" s="212"/>
      <c r="I64" s="213"/>
    </row>
    <row r="65" spans="1:9" x14ac:dyDescent="0.2">
      <c r="A65" s="211"/>
      <c r="B65" s="212"/>
      <c r="C65" s="212"/>
      <c r="D65" s="212"/>
      <c r="E65" s="212"/>
      <c r="F65" s="212"/>
      <c r="G65" s="212"/>
      <c r="H65" s="212"/>
      <c r="I65" s="213"/>
    </row>
    <row r="66" spans="1:9" x14ac:dyDescent="0.2">
      <c r="A66" s="211"/>
      <c r="B66" s="212"/>
      <c r="C66" s="212"/>
      <c r="D66" s="212"/>
      <c r="E66" s="212"/>
      <c r="F66" s="212"/>
      <c r="G66" s="212"/>
      <c r="H66" s="212"/>
      <c r="I66" s="213"/>
    </row>
    <row r="67" spans="1:9" x14ac:dyDescent="0.2">
      <c r="A67" s="211"/>
      <c r="B67" s="212"/>
      <c r="C67" s="212"/>
      <c r="D67" s="212"/>
      <c r="E67" s="212"/>
      <c r="F67" s="212"/>
      <c r="G67" s="212"/>
      <c r="H67" s="212"/>
      <c r="I67" s="213"/>
    </row>
    <row r="68" spans="1:9" x14ac:dyDescent="0.2">
      <c r="A68" s="211"/>
      <c r="B68" s="212"/>
      <c r="C68" s="212"/>
      <c r="D68" s="212"/>
      <c r="E68" s="212"/>
      <c r="F68" s="212"/>
      <c r="G68" s="212"/>
      <c r="H68" s="212"/>
      <c r="I68" s="213"/>
    </row>
    <row r="69" spans="1:9" x14ac:dyDescent="0.2">
      <c r="A69" s="211"/>
      <c r="B69" s="212"/>
      <c r="C69" s="212"/>
      <c r="D69" s="212"/>
      <c r="E69" s="212"/>
      <c r="F69" s="212"/>
      <c r="G69" s="212"/>
      <c r="H69" s="212"/>
      <c r="I69" s="213"/>
    </row>
    <row r="70" spans="1:9" x14ac:dyDescent="0.2">
      <c r="A70" s="211"/>
      <c r="B70" s="212"/>
      <c r="C70" s="212"/>
      <c r="D70" s="212"/>
      <c r="E70" s="212"/>
      <c r="F70" s="212"/>
      <c r="G70" s="212"/>
      <c r="H70" s="212"/>
      <c r="I70" s="213"/>
    </row>
    <row r="71" spans="1:9" x14ac:dyDescent="0.2">
      <c r="A71" s="211"/>
      <c r="B71" s="212"/>
      <c r="C71" s="212"/>
      <c r="D71" s="212"/>
      <c r="E71" s="212"/>
      <c r="F71" s="212"/>
      <c r="G71" s="212"/>
      <c r="H71" s="212"/>
      <c r="I71" s="213"/>
    </row>
    <row r="72" spans="1:9" x14ac:dyDescent="0.2">
      <c r="A72" s="211"/>
      <c r="B72" s="212"/>
      <c r="C72" s="212"/>
      <c r="D72" s="212"/>
      <c r="E72" s="212"/>
      <c r="F72" s="212"/>
      <c r="G72" s="212"/>
      <c r="H72" s="212"/>
      <c r="I72" s="213"/>
    </row>
    <row r="73" spans="1:9" x14ac:dyDescent="0.2">
      <c r="A73" s="211"/>
      <c r="B73" s="212"/>
      <c r="C73" s="212"/>
      <c r="D73" s="212"/>
      <c r="E73" s="212"/>
      <c r="F73" s="212"/>
      <c r="G73" s="212"/>
      <c r="H73" s="212"/>
      <c r="I73" s="213"/>
    </row>
    <row r="74" spans="1:9" x14ac:dyDescent="0.2">
      <c r="A74" s="214"/>
      <c r="B74" s="215"/>
      <c r="C74" s="215"/>
      <c r="D74" s="215"/>
      <c r="E74" s="215"/>
      <c r="F74" s="215"/>
      <c r="G74" s="215"/>
      <c r="H74" s="215"/>
      <c r="I74" s="216"/>
    </row>
  </sheetData>
  <sheetProtection password="D415" sheet="1"/>
  <protectedRanges>
    <protectedRange sqref="A58" name="Bereich8"/>
    <protectedRange sqref="C50:D51" name="Bereich6"/>
    <protectedRange sqref="C41:D46" name="Bereich5"/>
    <protectedRange sqref="C32:D36" name="Bereich4"/>
    <protectedRange sqref="C25:D27" name="Bereich3"/>
    <protectedRange sqref="C19:D20" name="Bereich2"/>
    <protectedRange sqref="C14:E16 E19:E20 E25:E27 E32:E36 E41:E46 E50:E51" name="Bereich1"/>
  </protectedRanges>
  <mergeCells count="3">
    <mergeCell ref="C6:E6"/>
    <mergeCell ref="C7:E7"/>
    <mergeCell ref="A58:I74"/>
  </mergeCells>
  <phoneticPr fontId="3" type="noConversion"/>
  <conditionalFormatting sqref="K14:K16 K19:K20 K25:K27 K30 K32:K36 K41:K46 K50:K51 K53">
    <cfRule type="cellIs" dxfId="1" priority="1" stopIfTrue="1" operator="notEqual">
      <formula>""</formula>
    </cfRule>
  </conditionalFormatting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60"/>
  <sheetViews>
    <sheetView zoomScale="70" zoomScaleNormal="70" zoomScalePageLayoutView="70" workbookViewId="0"/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14" width="19.5703125" style="41" customWidth="1"/>
    <col min="15" max="15" width="2.85546875" style="3" customWidth="1"/>
    <col min="16" max="16" width="19.5703125" style="3" customWidth="1"/>
    <col min="17" max="17" width="2.85546875" style="3" customWidth="1"/>
    <col min="18" max="16384" width="11.5703125" style="3"/>
  </cols>
  <sheetData>
    <row r="1" spans="1:17" x14ac:dyDescent="0.2">
      <c r="A1" s="18" t="s">
        <v>387</v>
      </c>
      <c r="B1" s="101"/>
      <c r="C1" s="102"/>
      <c r="D1" s="102"/>
      <c r="E1" s="102"/>
      <c r="F1" s="102"/>
      <c r="G1" s="102"/>
      <c r="H1" s="102"/>
      <c r="I1" s="102"/>
      <c r="J1" s="102"/>
      <c r="K1" s="21"/>
      <c r="L1" s="102"/>
      <c r="M1" s="102"/>
      <c r="N1" s="146" t="s">
        <v>193</v>
      </c>
      <c r="O1" s="101"/>
      <c r="P1" s="103"/>
      <c r="Q1" s="28"/>
    </row>
    <row r="2" spans="1:17" x14ac:dyDescent="0.2">
      <c r="A2" s="145" t="s">
        <v>388</v>
      </c>
      <c r="B2" s="8"/>
      <c r="C2" s="38"/>
      <c r="D2" s="38"/>
      <c r="E2" s="38"/>
      <c r="F2" s="38"/>
      <c r="G2" s="38"/>
      <c r="H2" s="38"/>
      <c r="I2" s="38"/>
      <c r="J2" s="38"/>
      <c r="K2" s="25"/>
      <c r="L2" s="38"/>
      <c r="M2" s="38"/>
      <c r="N2" s="147" t="s">
        <v>194</v>
      </c>
      <c r="O2" s="25"/>
      <c r="P2" s="26"/>
      <c r="Q2" s="28"/>
    </row>
    <row r="3" spans="1:17" x14ac:dyDescent="0.2">
      <c r="A3" s="27"/>
      <c r="B3" s="28"/>
      <c r="C3" s="29"/>
      <c r="D3" s="29"/>
      <c r="E3" s="29"/>
      <c r="F3" s="29"/>
      <c r="G3" s="29"/>
      <c r="H3" s="29"/>
      <c r="I3" s="29"/>
      <c r="J3" s="29"/>
      <c r="K3" s="64"/>
      <c r="L3" s="29"/>
      <c r="M3" s="29"/>
      <c r="N3" s="29"/>
      <c r="O3" s="28"/>
      <c r="P3" s="65"/>
    </row>
    <row r="4" spans="1:17" x14ac:dyDescent="0.2">
      <c r="A4" s="155" t="s">
        <v>380</v>
      </c>
      <c r="B4" s="156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48" t="s">
        <v>195</v>
      </c>
      <c r="O4" s="28"/>
      <c r="P4" s="104" t="s">
        <v>37</v>
      </c>
    </row>
    <row r="5" spans="1:17" x14ac:dyDescent="0.2">
      <c r="A5" s="157"/>
      <c r="B5" s="15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48" t="s">
        <v>204</v>
      </c>
      <c r="O5" s="28"/>
      <c r="P5" s="80" t="str">
        <f>IF(TITLE!C23="","",TITLE!C23)</f>
        <v/>
      </c>
    </row>
    <row r="6" spans="1:17" x14ac:dyDescent="0.2">
      <c r="A6" s="157"/>
      <c r="B6" s="149" t="s">
        <v>196</v>
      </c>
      <c r="C6" s="178" t="str">
        <f>IF(TITLE!C13="","",TITLE!C13)</f>
        <v/>
      </c>
      <c r="D6" s="178"/>
      <c r="E6" s="105"/>
      <c r="F6" s="105"/>
      <c r="G6" s="29"/>
      <c r="H6" s="29"/>
      <c r="I6" s="29"/>
      <c r="J6" s="29"/>
      <c r="K6" s="29"/>
      <c r="L6" s="29"/>
      <c r="M6" s="29"/>
      <c r="N6" s="148" t="s">
        <v>202</v>
      </c>
      <c r="O6" s="28"/>
      <c r="P6" s="80" t="str">
        <f>IF(TITLE!C19="","",TITLE!C19)</f>
        <v/>
      </c>
    </row>
    <row r="7" spans="1:17" x14ac:dyDescent="0.2">
      <c r="A7" s="35"/>
      <c r="B7" s="33" t="s">
        <v>0</v>
      </c>
      <c r="C7" s="178" t="str">
        <f>IF(TITLE!C15="","",TITLE!C15)</f>
        <v/>
      </c>
      <c r="D7" s="178"/>
      <c r="E7" s="105"/>
      <c r="F7" s="105"/>
      <c r="G7" s="29"/>
      <c r="H7" s="29"/>
      <c r="I7" s="29"/>
      <c r="J7" s="29"/>
      <c r="K7" s="29"/>
      <c r="L7" s="29"/>
      <c r="M7" s="29"/>
      <c r="N7" s="148" t="s">
        <v>203</v>
      </c>
      <c r="O7" s="28"/>
      <c r="P7" s="81" t="str">
        <f>IF(TITLE!C21="","",IF(TITLE!D21="Budget","",IF(TITLE!C21="Année","",CONCATENATE(TITLE!D21,". ",TITLE!C21))))</f>
        <v/>
      </c>
    </row>
    <row r="8" spans="1:17" ht="6" customHeight="1" x14ac:dyDescent="0.2">
      <c r="A8" s="37"/>
      <c r="B8" s="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8"/>
      <c r="P8" s="39"/>
    </row>
    <row r="9" spans="1:17" x14ac:dyDescent="0.2">
      <c r="O9" s="28"/>
    </row>
    <row r="10" spans="1:17" s="12" customFormat="1" x14ac:dyDescent="0.2">
      <c r="A10" s="12" t="s">
        <v>4</v>
      </c>
      <c r="B10" s="159" t="s">
        <v>233</v>
      </c>
      <c r="C10" s="161" t="s">
        <v>344</v>
      </c>
      <c r="D10" s="161" t="s">
        <v>345</v>
      </c>
      <c r="E10" s="161" t="s">
        <v>346</v>
      </c>
      <c r="F10" s="161" t="s">
        <v>347</v>
      </c>
      <c r="G10" s="161" t="s">
        <v>348</v>
      </c>
      <c r="H10" s="161" t="s">
        <v>349</v>
      </c>
      <c r="I10" s="161" t="s">
        <v>350</v>
      </c>
      <c r="J10" s="161" t="s">
        <v>351</v>
      </c>
      <c r="K10" s="161" t="s">
        <v>352</v>
      </c>
      <c r="L10" s="161" t="s">
        <v>353</v>
      </c>
      <c r="M10" s="161" t="s">
        <v>354</v>
      </c>
      <c r="N10" s="161" t="s">
        <v>355</v>
      </c>
      <c r="O10" s="69"/>
      <c r="P10" s="69" t="s">
        <v>114</v>
      </c>
    </row>
    <row r="11" spans="1:17" ht="5.25" customHeight="1" x14ac:dyDescent="0.2">
      <c r="A11" s="8"/>
      <c r="B11" s="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x14ac:dyDescent="0.2">
      <c r="O12" s="41"/>
      <c r="P12" s="41"/>
    </row>
    <row r="13" spans="1:17" x14ac:dyDescent="0.2">
      <c r="A13" s="165">
        <v>7101</v>
      </c>
      <c r="B13" s="165" t="s">
        <v>356</v>
      </c>
      <c r="C13" s="57"/>
      <c r="D13" s="53">
        <f t="shared" ref="D13:N13" si="0">C45</f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/>
      <c r="P13" s="53">
        <f>C13</f>
        <v>0</v>
      </c>
    </row>
    <row r="14" spans="1:17" x14ac:dyDescent="0.2">
      <c r="A14"/>
      <c r="B14"/>
      <c r="O14" s="41"/>
      <c r="P14" s="41"/>
    </row>
    <row r="15" spans="1:17" x14ac:dyDescent="0.2">
      <c r="A15">
        <v>7251</v>
      </c>
      <c r="B15" t="s">
        <v>357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8"/>
      <c r="P15" s="48">
        <f t="shared" ref="P15:P21" si="1">SUM(C15:N15)</f>
        <v>0</v>
      </c>
    </row>
    <row r="16" spans="1:17" x14ac:dyDescent="0.2">
      <c r="A16">
        <v>7252</v>
      </c>
      <c r="B16" t="s">
        <v>325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8"/>
      <c r="P16" s="48">
        <f t="shared" si="1"/>
        <v>0</v>
      </c>
    </row>
    <row r="17" spans="1:16" x14ac:dyDescent="0.2">
      <c r="A17">
        <v>7253</v>
      </c>
      <c r="B17" t="s">
        <v>358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8"/>
      <c r="P17" s="48">
        <f t="shared" si="1"/>
        <v>0</v>
      </c>
    </row>
    <row r="18" spans="1:16" x14ac:dyDescent="0.2">
      <c r="A18">
        <v>7254</v>
      </c>
      <c r="B18" t="s">
        <v>359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8"/>
      <c r="P18" s="48">
        <f t="shared" si="1"/>
        <v>0</v>
      </c>
    </row>
    <row r="19" spans="1:16" x14ac:dyDescent="0.2">
      <c r="A19">
        <v>7255</v>
      </c>
      <c r="B19" t="s">
        <v>360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8"/>
      <c r="P19" s="48">
        <f t="shared" si="1"/>
        <v>0</v>
      </c>
    </row>
    <row r="20" spans="1:16" x14ac:dyDescent="0.2">
      <c r="A20">
        <v>7256</v>
      </c>
      <c r="B20" t="s">
        <v>361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8"/>
      <c r="P20" s="48">
        <f t="shared" si="1"/>
        <v>0</v>
      </c>
    </row>
    <row r="21" spans="1:16" x14ac:dyDescent="0.2">
      <c r="A21">
        <v>7259</v>
      </c>
      <c r="B21" t="s">
        <v>362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00"/>
      <c r="P21" s="100">
        <f t="shared" si="1"/>
        <v>0</v>
      </c>
    </row>
    <row r="22" spans="1:16" ht="6" customHeight="1" x14ac:dyDescent="0.2">
      <c r="A22"/>
      <c r="B22"/>
      <c r="O22" s="48"/>
      <c r="P22" s="48"/>
    </row>
    <row r="23" spans="1:16" x14ac:dyDescent="0.2">
      <c r="A23" s="166">
        <v>7299</v>
      </c>
      <c r="B23" s="166" t="s">
        <v>363</v>
      </c>
      <c r="C23" s="41">
        <f t="shared" ref="C23:P23" si="2">SUM(C15:C22)</f>
        <v>0</v>
      </c>
      <c r="D23" s="41">
        <f t="shared" si="2"/>
        <v>0</v>
      </c>
      <c r="E23" s="41">
        <f t="shared" si="2"/>
        <v>0</v>
      </c>
      <c r="F23" s="41">
        <f t="shared" si="2"/>
        <v>0</v>
      </c>
      <c r="G23" s="41">
        <f t="shared" si="2"/>
        <v>0</v>
      </c>
      <c r="H23" s="41">
        <f t="shared" si="2"/>
        <v>0</v>
      </c>
      <c r="I23" s="41">
        <f t="shared" si="2"/>
        <v>0</v>
      </c>
      <c r="J23" s="41">
        <f t="shared" si="2"/>
        <v>0</v>
      </c>
      <c r="K23" s="41">
        <f t="shared" si="2"/>
        <v>0</v>
      </c>
      <c r="L23" s="41">
        <f t="shared" si="2"/>
        <v>0</v>
      </c>
      <c r="M23" s="41">
        <f t="shared" si="2"/>
        <v>0</v>
      </c>
      <c r="N23" s="41">
        <f t="shared" si="2"/>
        <v>0</v>
      </c>
      <c r="O23" s="48"/>
      <c r="P23" s="41">
        <f t="shared" si="2"/>
        <v>0</v>
      </c>
    </row>
    <row r="24" spans="1:16" x14ac:dyDescent="0.2">
      <c r="A24"/>
      <c r="B24"/>
      <c r="O24" s="48"/>
      <c r="P24" s="48"/>
    </row>
    <row r="25" spans="1:16" x14ac:dyDescent="0.2">
      <c r="A25">
        <v>7301</v>
      </c>
      <c r="B25" t="s">
        <v>364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48"/>
      <c r="P25" s="48">
        <f>SUM(C25:N25)</f>
        <v>0</v>
      </c>
    </row>
    <row r="26" spans="1:16" x14ac:dyDescent="0.2">
      <c r="A26">
        <v>7302</v>
      </c>
      <c r="B26" t="s">
        <v>365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8"/>
      <c r="P26" s="48">
        <f>SUM(C26:N26)</f>
        <v>0</v>
      </c>
    </row>
    <row r="27" spans="1:16" x14ac:dyDescent="0.2">
      <c r="A27">
        <v>7304</v>
      </c>
      <c r="B27" t="s">
        <v>366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8"/>
      <c r="P27" s="48">
        <f>SUM(C27:N27)</f>
        <v>0</v>
      </c>
    </row>
    <row r="28" spans="1:16" x14ac:dyDescent="0.2">
      <c r="A28">
        <v>7305</v>
      </c>
      <c r="B28" t="s">
        <v>367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06"/>
      <c r="P28" s="48">
        <f>SUM(C28:N28)</f>
        <v>0</v>
      </c>
    </row>
    <row r="29" spans="1:16" x14ac:dyDescent="0.2">
      <c r="A29">
        <v>7309</v>
      </c>
      <c r="B29" t="s">
        <v>368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00"/>
      <c r="P29" s="100">
        <f>SUM(C29:N29)</f>
        <v>0</v>
      </c>
    </row>
    <row r="30" spans="1:16" ht="4.5" customHeight="1" x14ac:dyDescent="0.2">
      <c r="A30"/>
      <c r="B30"/>
      <c r="O30" s="48"/>
      <c r="P30" s="48"/>
    </row>
    <row r="31" spans="1:16" x14ac:dyDescent="0.2">
      <c r="A31" s="166">
        <v>7399</v>
      </c>
      <c r="B31" s="166" t="s">
        <v>369</v>
      </c>
      <c r="C31" s="41">
        <f t="shared" ref="C31:P31" si="3">SUM(C25:C30)</f>
        <v>0</v>
      </c>
      <c r="D31" s="41">
        <f t="shared" si="3"/>
        <v>0</v>
      </c>
      <c r="E31" s="41">
        <f t="shared" si="3"/>
        <v>0</v>
      </c>
      <c r="F31" s="41">
        <f t="shared" si="3"/>
        <v>0</v>
      </c>
      <c r="G31" s="41">
        <f t="shared" si="3"/>
        <v>0</v>
      </c>
      <c r="H31" s="41">
        <f t="shared" si="3"/>
        <v>0</v>
      </c>
      <c r="I31" s="41">
        <f t="shared" si="3"/>
        <v>0</v>
      </c>
      <c r="J31" s="41">
        <f t="shared" si="3"/>
        <v>0</v>
      </c>
      <c r="K31" s="41">
        <f t="shared" si="3"/>
        <v>0</v>
      </c>
      <c r="L31" s="41">
        <f t="shared" si="3"/>
        <v>0</v>
      </c>
      <c r="M31" s="41">
        <f t="shared" si="3"/>
        <v>0</v>
      </c>
      <c r="N31" s="41">
        <f t="shared" si="3"/>
        <v>0</v>
      </c>
      <c r="O31" s="48"/>
      <c r="P31" s="41">
        <f t="shared" si="3"/>
        <v>0</v>
      </c>
    </row>
    <row r="32" spans="1:16" x14ac:dyDescent="0.2">
      <c r="A32"/>
      <c r="B32"/>
      <c r="O32" s="48"/>
      <c r="P32" s="48"/>
    </row>
    <row r="33" spans="1:16" x14ac:dyDescent="0.2">
      <c r="A33">
        <v>7401</v>
      </c>
      <c r="B33" t="s">
        <v>370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48"/>
      <c r="P33" s="48">
        <f t="shared" ref="P33:P41" si="4">SUM(C33:N33)</f>
        <v>0</v>
      </c>
    </row>
    <row r="34" spans="1:16" x14ac:dyDescent="0.2">
      <c r="A34">
        <v>7402</v>
      </c>
      <c r="B34" t="s">
        <v>371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48"/>
      <c r="P34" s="48">
        <f t="shared" si="4"/>
        <v>0</v>
      </c>
    </row>
    <row r="35" spans="1:16" x14ac:dyDescent="0.2">
      <c r="A35">
        <v>7411</v>
      </c>
      <c r="B35" s="176" t="s">
        <v>372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48"/>
      <c r="P35" s="48">
        <f t="shared" si="4"/>
        <v>0</v>
      </c>
    </row>
    <row r="36" spans="1:16" x14ac:dyDescent="0.2">
      <c r="A36">
        <v>7412</v>
      </c>
      <c r="B36" t="s">
        <v>373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8"/>
      <c r="P36" s="48">
        <f t="shared" si="4"/>
        <v>0</v>
      </c>
    </row>
    <row r="37" spans="1:16" x14ac:dyDescent="0.2">
      <c r="A37">
        <v>7413</v>
      </c>
      <c r="B37" t="s">
        <v>374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48"/>
      <c r="P37" s="48">
        <f t="shared" si="4"/>
        <v>0</v>
      </c>
    </row>
    <row r="38" spans="1:16" x14ac:dyDescent="0.2">
      <c r="A38">
        <v>7421</v>
      </c>
      <c r="B38" t="s">
        <v>375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48"/>
      <c r="P38" s="48">
        <f t="shared" si="4"/>
        <v>0</v>
      </c>
    </row>
    <row r="39" spans="1:16" x14ac:dyDescent="0.2">
      <c r="A39">
        <v>7422</v>
      </c>
      <c r="B39" t="s">
        <v>376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8"/>
      <c r="P39" s="48">
        <f t="shared" si="4"/>
        <v>0</v>
      </c>
    </row>
    <row r="40" spans="1:16" x14ac:dyDescent="0.2">
      <c r="A40">
        <v>7423</v>
      </c>
      <c r="B40" t="s">
        <v>377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06"/>
      <c r="P40" s="48">
        <f t="shared" si="4"/>
        <v>0</v>
      </c>
    </row>
    <row r="41" spans="1:16" x14ac:dyDescent="0.2">
      <c r="A41">
        <v>7489</v>
      </c>
      <c r="B41" t="s">
        <v>368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00"/>
      <c r="P41" s="100">
        <f t="shared" si="4"/>
        <v>0</v>
      </c>
    </row>
    <row r="42" spans="1:16" ht="7.5" customHeight="1" x14ac:dyDescent="0.2">
      <c r="A42"/>
      <c r="B42"/>
      <c r="O42" s="48"/>
      <c r="P42" s="48"/>
    </row>
    <row r="43" spans="1:16" x14ac:dyDescent="0.2">
      <c r="A43" s="166">
        <v>7499</v>
      </c>
      <c r="B43" s="166" t="s">
        <v>378</v>
      </c>
      <c r="C43" s="41">
        <f t="shared" ref="C43:P43" si="5">SUM(C33:C42)</f>
        <v>0</v>
      </c>
      <c r="D43" s="41">
        <f t="shared" si="5"/>
        <v>0</v>
      </c>
      <c r="E43" s="41">
        <f t="shared" si="5"/>
        <v>0</v>
      </c>
      <c r="F43" s="41">
        <f t="shared" si="5"/>
        <v>0</v>
      </c>
      <c r="G43" s="41">
        <f t="shared" si="5"/>
        <v>0</v>
      </c>
      <c r="H43" s="41">
        <f t="shared" si="5"/>
        <v>0</v>
      </c>
      <c r="I43" s="41">
        <f t="shared" si="5"/>
        <v>0</v>
      </c>
      <c r="J43" s="41">
        <f t="shared" si="5"/>
        <v>0</v>
      </c>
      <c r="K43" s="41">
        <f t="shared" si="5"/>
        <v>0</v>
      </c>
      <c r="L43" s="41">
        <f t="shared" si="5"/>
        <v>0</v>
      </c>
      <c r="M43" s="41">
        <f t="shared" si="5"/>
        <v>0</v>
      </c>
      <c r="N43" s="41">
        <f t="shared" si="5"/>
        <v>0</v>
      </c>
      <c r="O43" s="48"/>
      <c r="P43" s="41">
        <f t="shared" si="5"/>
        <v>0</v>
      </c>
    </row>
    <row r="44" spans="1:16" ht="7.5" customHeight="1" x14ac:dyDescent="0.2">
      <c r="A44"/>
      <c r="B44"/>
      <c r="O44" s="48"/>
      <c r="P44" s="48"/>
    </row>
    <row r="45" spans="1:16" x14ac:dyDescent="0.2">
      <c r="A45" s="165">
        <v>7999</v>
      </c>
      <c r="B45" s="165" t="s">
        <v>379</v>
      </c>
      <c r="C45" s="53">
        <f t="shared" ref="C45:P45" si="6">C43+C31+C23+C13</f>
        <v>0</v>
      </c>
      <c r="D45" s="53">
        <f t="shared" si="6"/>
        <v>0</v>
      </c>
      <c r="E45" s="53">
        <f t="shared" si="6"/>
        <v>0</v>
      </c>
      <c r="F45" s="53">
        <f t="shared" si="6"/>
        <v>0</v>
      </c>
      <c r="G45" s="53">
        <f t="shared" si="6"/>
        <v>0</v>
      </c>
      <c r="H45" s="53">
        <f t="shared" si="6"/>
        <v>0</v>
      </c>
      <c r="I45" s="53">
        <f t="shared" si="6"/>
        <v>0</v>
      </c>
      <c r="J45" s="53">
        <f t="shared" si="6"/>
        <v>0</v>
      </c>
      <c r="K45" s="53">
        <f t="shared" si="6"/>
        <v>0</v>
      </c>
      <c r="L45" s="53">
        <f t="shared" si="6"/>
        <v>0</v>
      </c>
      <c r="M45" s="53">
        <f t="shared" si="6"/>
        <v>0</v>
      </c>
      <c r="N45" s="53">
        <f t="shared" si="6"/>
        <v>0</v>
      </c>
      <c r="O45" s="52"/>
      <c r="P45" s="53">
        <f t="shared" si="6"/>
        <v>0</v>
      </c>
    </row>
    <row r="46" spans="1:16" x14ac:dyDescent="0.2">
      <c r="O46" s="28"/>
    </row>
    <row r="47" spans="1:16" x14ac:dyDescent="0.2">
      <c r="O47" s="28"/>
    </row>
    <row r="48" spans="1:16" x14ac:dyDescent="0.2">
      <c r="A48" s="159" t="s">
        <v>228</v>
      </c>
      <c r="O48" s="28"/>
    </row>
    <row r="49" spans="1:16" x14ac:dyDescent="0.2">
      <c r="O49" s="28"/>
    </row>
    <row r="50" spans="1:16" x14ac:dyDescent="0.2">
      <c r="A50" s="179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217"/>
      <c r="P50" s="218"/>
    </row>
    <row r="51" spans="1:16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219"/>
      <c r="P51" s="220"/>
    </row>
    <row r="52" spans="1:16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219"/>
      <c r="P52" s="220"/>
    </row>
    <row r="53" spans="1:16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219"/>
      <c r="P53" s="220"/>
    </row>
    <row r="54" spans="1:16" x14ac:dyDescent="0.2">
      <c r="A54" s="182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219"/>
      <c r="P54" s="220"/>
    </row>
    <row r="55" spans="1:16" x14ac:dyDescent="0.2">
      <c r="A55" s="182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219"/>
      <c r="P55" s="220"/>
    </row>
    <row r="56" spans="1:16" x14ac:dyDescent="0.2">
      <c r="A56" s="182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219"/>
      <c r="P56" s="220"/>
    </row>
    <row r="57" spans="1:16" x14ac:dyDescent="0.2">
      <c r="A57" s="182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219"/>
      <c r="P57" s="220"/>
    </row>
    <row r="58" spans="1:16" x14ac:dyDescent="0.2">
      <c r="A58" s="182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219"/>
      <c r="P58" s="220"/>
    </row>
    <row r="59" spans="1:16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219"/>
      <c r="P59" s="220"/>
    </row>
    <row r="60" spans="1:16" x14ac:dyDescent="0.2">
      <c r="A60" s="185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221"/>
      <c r="P60" s="222"/>
    </row>
  </sheetData>
  <sheetProtection password="D415" sheet="1"/>
  <protectedRanges>
    <protectedRange sqref="A50" name="Bereich5"/>
    <protectedRange sqref="C39:N41" name="Bereich3"/>
    <protectedRange sqref="C25:N29" name="Bereich2"/>
    <protectedRange sqref="C21:N21" name="Bereich1"/>
    <protectedRange sqref="C13" name="Bereich5_1"/>
    <protectedRange sqref="C15:N20" name="Bereich1_1"/>
    <protectedRange sqref="C33:N38" name="Bereich3_1"/>
  </protectedRanges>
  <mergeCells count="3">
    <mergeCell ref="A50:P60"/>
    <mergeCell ref="C6:D6"/>
    <mergeCell ref="C7:D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60"/>
  <sheetViews>
    <sheetView zoomScale="70" zoomScaleNormal="70" zoomScalePageLayoutView="70" workbookViewId="0"/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14" width="19.5703125" style="41" customWidth="1"/>
    <col min="15" max="15" width="2.85546875" style="3" customWidth="1"/>
    <col min="16" max="16" width="19.5703125" style="3" customWidth="1"/>
    <col min="17" max="17" width="2.85546875" style="3" customWidth="1"/>
    <col min="18" max="16384" width="11.5703125" style="3"/>
  </cols>
  <sheetData>
    <row r="1" spans="1:17" x14ac:dyDescent="0.2">
      <c r="A1" s="18" t="s">
        <v>387</v>
      </c>
      <c r="B1" s="101"/>
      <c r="C1" s="102"/>
      <c r="D1" s="102"/>
      <c r="E1" s="102"/>
      <c r="F1" s="102"/>
      <c r="G1" s="102"/>
      <c r="H1" s="102"/>
      <c r="I1" s="102"/>
      <c r="J1" s="102"/>
      <c r="K1" s="21"/>
      <c r="L1" s="102"/>
      <c r="M1" s="102"/>
      <c r="N1" s="146" t="s">
        <v>193</v>
      </c>
      <c r="O1" s="101"/>
      <c r="P1" s="103"/>
      <c r="Q1" s="28"/>
    </row>
    <row r="2" spans="1:17" x14ac:dyDescent="0.2">
      <c r="A2" s="145" t="s">
        <v>388</v>
      </c>
      <c r="B2" s="177"/>
      <c r="C2" s="38"/>
      <c r="D2" s="38"/>
      <c r="E2" s="38"/>
      <c r="F2" s="38"/>
      <c r="G2" s="38"/>
      <c r="H2" s="38"/>
      <c r="I2" s="38"/>
      <c r="J2" s="38"/>
      <c r="K2" s="25"/>
      <c r="L2" s="38"/>
      <c r="M2" s="38"/>
      <c r="N2" s="147" t="s">
        <v>194</v>
      </c>
      <c r="O2" s="25"/>
      <c r="P2" s="26"/>
      <c r="Q2" s="28"/>
    </row>
    <row r="3" spans="1:17" x14ac:dyDescent="0.2">
      <c r="A3" s="153"/>
      <c r="B3" s="154"/>
      <c r="C3" s="29"/>
      <c r="D3" s="29"/>
      <c r="E3" s="29"/>
      <c r="F3" s="29"/>
      <c r="G3" s="29"/>
      <c r="H3" s="29"/>
      <c r="I3" s="29"/>
      <c r="J3" s="29"/>
      <c r="K3" s="64"/>
      <c r="L3" s="29"/>
      <c r="M3" s="29"/>
      <c r="N3" s="29"/>
      <c r="O3" s="28"/>
      <c r="P3" s="65"/>
    </row>
    <row r="4" spans="1:17" x14ac:dyDescent="0.2">
      <c r="A4" s="155" t="s">
        <v>380</v>
      </c>
      <c r="B4" s="156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48" t="s">
        <v>195</v>
      </c>
      <c r="O4" s="28"/>
      <c r="P4" s="104" t="s">
        <v>37</v>
      </c>
    </row>
    <row r="5" spans="1:17" x14ac:dyDescent="0.2">
      <c r="A5" s="157"/>
      <c r="B5" s="15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48" t="s">
        <v>204</v>
      </c>
      <c r="O5" s="28"/>
      <c r="P5" s="80" t="str">
        <f>IF(TITLE!C23="","",TITLE!C23)</f>
        <v/>
      </c>
    </row>
    <row r="6" spans="1:17" x14ac:dyDescent="0.2">
      <c r="A6" s="157"/>
      <c r="B6" s="149" t="s">
        <v>196</v>
      </c>
      <c r="C6" s="178" t="str">
        <f>IF(TITLE!C13="","",TITLE!C13)</f>
        <v/>
      </c>
      <c r="D6" s="178"/>
      <c r="E6" s="105"/>
      <c r="F6" s="105"/>
      <c r="G6" s="29"/>
      <c r="H6" s="29"/>
      <c r="I6" s="29"/>
      <c r="J6" s="29"/>
      <c r="K6" s="29"/>
      <c r="L6" s="29"/>
      <c r="M6" s="29"/>
      <c r="N6" s="148" t="s">
        <v>202</v>
      </c>
      <c r="O6" s="28"/>
      <c r="P6" s="80" t="str">
        <f>IF(TITLE!C19="","",TITLE!C19)</f>
        <v/>
      </c>
    </row>
    <row r="7" spans="1:17" x14ac:dyDescent="0.2">
      <c r="A7" s="35"/>
      <c r="B7" s="33" t="s">
        <v>0</v>
      </c>
      <c r="C7" s="178" t="str">
        <f>IF(TITLE!C15="","",TITLE!C15)</f>
        <v/>
      </c>
      <c r="D7" s="178"/>
      <c r="E7" s="105"/>
      <c r="F7" s="105"/>
      <c r="G7" s="29"/>
      <c r="H7" s="29"/>
      <c r="I7" s="29"/>
      <c r="J7" s="29"/>
      <c r="K7" s="29"/>
      <c r="L7" s="29"/>
      <c r="M7" s="29"/>
      <c r="N7" s="148" t="s">
        <v>203</v>
      </c>
      <c r="O7" s="28"/>
      <c r="P7" s="81" t="str">
        <f>IF(TITLE!C21="","",IF(TITLE!D21="Budget","",IF(TITLE!C21="Année","",CONCATENATE(TITLE!D21,". ",TITLE!C21))))</f>
        <v/>
      </c>
    </row>
    <row r="8" spans="1:17" ht="6" customHeight="1" x14ac:dyDescent="0.2">
      <c r="A8" s="37"/>
      <c r="B8" s="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8"/>
      <c r="P8" s="39"/>
    </row>
    <row r="9" spans="1:17" x14ac:dyDescent="0.2">
      <c r="O9" s="28"/>
    </row>
    <row r="10" spans="1:17" s="12" customFormat="1" x14ac:dyDescent="0.2">
      <c r="A10" s="159" t="s">
        <v>4</v>
      </c>
      <c r="B10" s="159" t="s">
        <v>233</v>
      </c>
      <c r="C10" s="161" t="s">
        <v>344</v>
      </c>
      <c r="D10" s="161" t="s">
        <v>345</v>
      </c>
      <c r="E10" s="161" t="s">
        <v>346</v>
      </c>
      <c r="F10" s="161" t="s">
        <v>347</v>
      </c>
      <c r="G10" s="161" t="s">
        <v>348</v>
      </c>
      <c r="H10" s="161" t="s">
        <v>349</v>
      </c>
      <c r="I10" s="161" t="s">
        <v>350</v>
      </c>
      <c r="J10" s="161" t="s">
        <v>351</v>
      </c>
      <c r="K10" s="161" t="s">
        <v>352</v>
      </c>
      <c r="L10" s="161" t="s">
        <v>353</v>
      </c>
      <c r="M10" s="161" t="s">
        <v>354</v>
      </c>
      <c r="N10" s="161" t="s">
        <v>355</v>
      </c>
      <c r="O10" s="69"/>
      <c r="P10" s="69" t="s">
        <v>114</v>
      </c>
    </row>
    <row r="11" spans="1:17" ht="5.25" customHeight="1" x14ac:dyDescent="0.2">
      <c r="A11" s="177"/>
      <c r="B11" s="17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x14ac:dyDescent="0.2">
      <c r="A12"/>
      <c r="B12"/>
      <c r="O12" s="41"/>
      <c r="P12" s="41"/>
    </row>
    <row r="13" spans="1:17" x14ac:dyDescent="0.2">
      <c r="A13" s="165">
        <v>7101</v>
      </c>
      <c r="B13" s="165" t="s">
        <v>356</v>
      </c>
      <c r="C13" s="57"/>
      <c r="D13" s="53">
        <f t="shared" ref="D13:N13" si="0">C45</f>
        <v>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/>
      <c r="P13" s="53">
        <f>C13</f>
        <v>0</v>
      </c>
    </row>
    <row r="14" spans="1:17" x14ac:dyDescent="0.2">
      <c r="A14"/>
      <c r="B14"/>
      <c r="O14" s="41"/>
      <c r="P14" s="41"/>
    </row>
    <row r="15" spans="1:17" x14ac:dyDescent="0.2">
      <c r="A15">
        <v>7201</v>
      </c>
      <c r="B15" t="s">
        <v>316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8"/>
      <c r="P15" s="48">
        <f t="shared" ref="P15:P21" si="1">SUM(C15:N15)</f>
        <v>0</v>
      </c>
    </row>
    <row r="16" spans="1:17" x14ac:dyDescent="0.2">
      <c r="A16">
        <v>7202</v>
      </c>
      <c r="B16" t="s">
        <v>381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8"/>
      <c r="P16" s="48">
        <f t="shared" si="1"/>
        <v>0</v>
      </c>
    </row>
    <row r="17" spans="1:16" x14ac:dyDescent="0.2">
      <c r="A17">
        <v>7203</v>
      </c>
      <c r="B17" s="164" t="s">
        <v>382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8"/>
      <c r="P17" s="48">
        <f t="shared" si="1"/>
        <v>0</v>
      </c>
    </row>
    <row r="18" spans="1:16" x14ac:dyDescent="0.2">
      <c r="A18">
        <v>7204</v>
      </c>
      <c r="B18" s="164" t="s">
        <v>358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8"/>
      <c r="P18" s="48">
        <f t="shared" si="1"/>
        <v>0</v>
      </c>
    </row>
    <row r="19" spans="1:16" x14ac:dyDescent="0.2">
      <c r="A19">
        <v>7205</v>
      </c>
      <c r="B19" s="164" t="s">
        <v>383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8"/>
      <c r="P19" s="48">
        <f t="shared" si="1"/>
        <v>0</v>
      </c>
    </row>
    <row r="20" spans="1:16" x14ac:dyDescent="0.2">
      <c r="A20">
        <v>7206</v>
      </c>
      <c r="B20" t="s">
        <v>360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8"/>
      <c r="P20" s="48">
        <f t="shared" si="1"/>
        <v>0</v>
      </c>
    </row>
    <row r="21" spans="1:16" x14ac:dyDescent="0.2">
      <c r="A21">
        <v>7209</v>
      </c>
      <c r="B21" t="s">
        <v>384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00"/>
      <c r="P21" s="100">
        <f t="shared" si="1"/>
        <v>0</v>
      </c>
    </row>
    <row r="22" spans="1:16" ht="6" customHeight="1" x14ac:dyDescent="0.2">
      <c r="A22"/>
      <c r="B22"/>
      <c r="O22" s="48"/>
      <c r="P22" s="48"/>
    </row>
    <row r="23" spans="1:16" x14ac:dyDescent="0.2">
      <c r="A23" s="166">
        <v>7299</v>
      </c>
      <c r="B23" s="166" t="s">
        <v>363</v>
      </c>
      <c r="C23" s="41">
        <f t="shared" ref="C23:P23" si="2">SUM(C15:C22)</f>
        <v>0</v>
      </c>
      <c r="D23" s="41">
        <f t="shared" si="2"/>
        <v>0</v>
      </c>
      <c r="E23" s="41">
        <f t="shared" si="2"/>
        <v>0</v>
      </c>
      <c r="F23" s="41">
        <f t="shared" si="2"/>
        <v>0</v>
      </c>
      <c r="G23" s="41">
        <f t="shared" si="2"/>
        <v>0</v>
      </c>
      <c r="H23" s="41">
        <f t="shared" si="2"/>
        <v>0</v>
      </c>
      <c r="I23" s="41">
        <f t="shared" si="2"/>
        <v>0</v>
      </c>
      <c r="J23" s="41">
        <f t="shared" si="2"/>
        <v>0</v>
      </c>
      <c r="K23" s="41">
        <f t="shared" si="2"/>
        <v>0</v>
      </c>
      <c r="L23" s="41">
        <f t="shared" si="2"/>
        <v>0</v>
      </c>
      <c r="M23" s="41">
        <f t="shared" si="2"/>
        <v>0</v>
      </c>
      <c r="N23" s="41">
        <f t="shared" si="2"/>
        <v>0</v>
      </c>
      <c r="O23" s="48"/>
      <c r="P23" s="41">
        <f t="shared" si="2"/>
        <v>0</v>
      </c>
    </row>
    <row r="24" spans="1:16" x14ac:dyDescent="0.2">
      <c r="A24"/>
      <c r="B24"/>
      <c r="O24" s="48"/>
      <c r="P24" s="48"/>
    </row>
    <row r="25" spans="1:16" x14ac:dyDescent="0.2">
      <c r="A25">
        <v>7301</v>
      </c>
      <c r="B25" t="s">
        <v>364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48"/>
      <c r="P25" s="48">
        <f>SUM(C25:N25)</f>
        <v>0</v>
      </c>
    </row>
    <row r="26" spans="1:16" x14ac:dyDescent="0.2">
      <c r="A26">
        <v>7302</v>
      </c>
      <c r="B26" t="s">
        <v>365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8"/>
      <c r="P26" s="48">
        <f>SUM(C26:N26)</f>
        <v>0</v>
      </c>
    </row>
    <row r="27" spans="1:16" x14ac:dyDescent="0.2">
      <c r="A27">
        <v>7304</v>
      </c>
      <c r="B27" t="s">
        <v>366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8"/>
      <c r="P27" s="48">
        <f>SUM(C27:N27)</f>
        <v>0</v>
      </c>
    </row>
    <row r="28" spans="1:16" x14ac:dyDescent="0.2">
      <c r="A28">
        <v>7305</v>
      </c>
      <c r="B28" t="s">
        <v>367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06"/>
      <c r="P28" s="48">
        <f>SUM(C28:N28)</f>
        <v>0</v>
      </c>
    </row>
    <row r="29" spans="1:16" x14ac:dyDescent="0.2">
      <c r="A29">
        <v>7309</v>
      </c>
      <c r="B29" t="s">
        <v>368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00"/>
      <c r="P29" s="100">
        <f>SUM(C29:N29)</f>
        <v>0</v>
      </c>
    </row>
    <row r="30" spans="1:16" ht="4.5" customHeight="1" x14ac:dyDescent="0.2">
      <c r="A30"/>
      <c r="B30"/>
      <c r="O30" s="48"/>
      <c r="P30" s="48"/>
    </row>
    <row r="31" spans="1:16" x14ac:dyDescent="0.2">
      <c r="A31" s="166">
        <v>7399</v>
      </c>
      <c r="B31" s="166" t="s">
        <v>369</v>
      </c>
      <c r="C31" s="41">
        <f t="shared" ref="C31:P31" si="3">SUM(C25:C30)</f>
        <v>0</v>
      </c>
      <c r="D31" s="41">
        <f t="shared" si="3"/>
        <v>0</v>
      </c>
      <c r="E31" s="41">
        <f t="shared" si="3"/>
        <v>0</v>
      </c>
      <c r="F31" s="41">
        <f t="shared" si="3"/>
        <v>0</v>
      </c>
      <c r="G31" s="41">
        <f t="shared" si="3"/>
        <v>0</v>
      </c>
      <c r="H31" s="41">
        <f t="shared" si="3"/>
        <v>0</v>
      </c>
      <c r="I31" s="41">
        <f t="shared" si="3"/>
        <v>0</v>
      </c>
      <c r="J31" s="41">
        <f t="shared" si="3"/>
        <v>0</v>
      </c>
      <c r="K31" s="41">
        <f t="shared" si="3"/>
        <v>0</v>
      </c>
      <c r="L31" s="41">
        <f t="shared" si="3"/>
        <v>0</v>
      </c>
      <c r="M31" s="41">
        <f t="shared" si="3"/>
        <v>0</v>
      </c>
      <c r="N31" s="41">
        <f t="shared" si="3"/>
        <v>0</v>
      </c>
      <c r="O31" s="48"/>
      <c r="P31" s="41">
        <f t="shared" si="3"/>
        <v>0</v>
      </c>
    </row>
    <row r="32" spans="1:16" x14ac:dyDescent="0.2">
      <c r="A32"/>
      <c r="B32"/>
      <c r="O32" s="48"/>
      <c r="P32" s="48"/>
    </row>
    <row r="33" spans="1:16" x14ac:dyDescent="0.2">
      <c r="A33">
        <v>7401</v>
      </c>
      <c r="B33" t="s">
        <v>370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48"/>
      <c r="P33" s="48">
        <f t="shared" ref="P33:P41" si="4">SUM(C33:N33)</f>
        <v>0</v>
      </c>
    </row>
    <row r="34" spans="1:16" x14ac:dyDescent="0.2">
      <c r="A34">
        <v>7402</v>
      </c>
      <c r="B34" t="s">
        <v>371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48"/>
      <c r="P34" s="48">
        <f t="shared" si="4"/>
        <v>0</v>
      </c>
    </row>
    <row r="35" spans="1:16" x14ac:dyDescent="0.2">
      <c r="A35">
        <v>7411</v>
      </c>
      <c r="B35" s="176" t="s">
        <v>372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48"/>
      <c r="P35" s="48">
        <f t="shared" si="4"/>
        <v>0</v>
      </c>
    </row>
    <row r="36" spans="1:16" x14ac:dyDescent="0.2">
      <c r="A36">
        <v>7412</v>
      </c>
      <c r="B36" t="s">
        <v>373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8"/>
      <c r="P36" s="48">
        <f t="shared" si="4"/>
        <v>0</v>
      </c>
    </row>
    <row r="37" spans="1:16" x14ac:dyDescent="0.2">
      <c r="A37">
        <v>7413</v>
      </c>
      <c r="B37" t="s">
        <v>374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48"/>
      <c r="P37" s="48">
        <f t="shared" si="4"/>
        <v>0</v>
      </c>
    </row>
    <row r="38" spans="1:16" x14ac:dyDescent="0.2">
      <c r="A38">
        <v>7421</v>
      </c>
      <c r="B38" t="s">
        <v>375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48"/>
      <c r="P38" s="48">
        <f t="shared" si="4"/>
        <v>0</v>
      </c>
    </row>
    <row r="39" spans="1:16" x14ac:dyDescent="0.2">
      <c r="A39">
        <v>7422</v>
      </c>
      <c r="B39" t="s">
        <v>376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8"/>
      <c r="P39" s="48">
        <f t="shared" si="4"/>
        <v>0</v>
      </c>
    </row>
    <row r="40" spans="1:16" x14ac:dyDescent="0.2">
      <c r="A40">
        <v>7423</v>
      </c>
      <c r="B40" t="s">
        <v>377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06"/>
      <c r="P40" s="48">
        <f t="shared" si="4"/>
        <v>0</v>
      </c>
    </row>
    <row r="41" spans="1:16" x14ac:dyDescent="0.2">
      <c r="A41">
        <v>7489</v>
      </c>
      <c r="B41" t="s">
        <v>368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00"/>
      <c r="P41" s="100">
        <f t="shared" si="4"/>
        <v>0</v>
      </c>
    </row>
    <row r="42" spans="1:16" ht="7.5" customHeight="1" x14ac:dyDescent="0.2">
      <c r="A42"/>
      <c r="B42"/>
      <c r="O42" s="48"/>
      <c r="P42" s="48"/>
    </row>
    <row r="43" spans="1:16" x14ac:dyDescent="0.2">
      <c r="A43" s="166">
        <v>7499</v>
      </c>
      <c r="B43" s="166" t="s">
        <v>378</v>
      </c>
      <c r="C43" s="41">
        <f t="shared" ref="C43:P43" si="5">SUM(C33:C42)</f>
        <v>0</v>
      </c>
      <c r="D43" s="41">
        <f t="shared" si="5"/>
        <v>0</v>
      </c>
      <c r="E43" s="41">
        <f t="shared" si="5"/>
        <v>0</v>
      </c>
      <c r="F43" s="41">
        <f t="shared" si="5"/>
        <v>0</v>
      </c>
      <c r="G43" s="41">
        <f t="shared" si="5"/>
        <v>0</v>
      </c>
      <c r="H43" s="41">
        <f t="shared" si="5"/>
        <v>0</v>
      </c>
      <c r="I43" s="41">
        <f t="shared" si="5"/>
        <v>0</v>
      </c>
      <c r="J43" s="41">
        <f t="shared" si="5"/>
        <v>0</v>
      </c>
      <c r="K43" s="41">
        <f t="shared" si="5"/>
        <v>0</v>
      </c>
      <c r="L43" s="41">
        <f t="shared" si="5"/>
        <v>0</v>
      </c>
      <c r="M43" s="41">
        <f t="shared" si="5"/>
        <v>0</v>
      </c>
      <c r="N43" s="41">
        <f t="shared" si="5"/>
        <v>0</v>
      </c>
      <c r="O43" s="48"/>
      <c r="P43" s="41">
        <f t="shared" si="5"/>
        <v>0</v>
      </c>
    </row>
    <row r="44" spans="1:16" ht="7.5" customHeight="1" x14ac:dyDescent="0.2">
      <c r="A44"/>
      <c r="B44"/>
      <c r="O44" s="48"/>
      <c r="P44" s="48"/>
    </row>
    <row r="45" spans="1:16" x14ac:dyDescent="0.2">
      <c r="A45" s="165">
        <v>7999</v>
      </c>
      <c r="B45" s="165" t="s">
        <v>379</v>
      </c>
      <c r="C45" s="53">
        <f t="shared" ref="C45:N45" si="6">C43+C31+C23+C13</f>
        <v>0</v>
      </c>
      <c r="D45" s="53">
        <f t="shared" si="6"/>
        <v>0</v>
      </c>
      <c r="E45" s="53">
        <f t="shared" si="6"/>
        <v>0</v>
      </c>
      <c r="F45" s="53">
        <f t="shared" si="6"/>
        <v>0</v>
      </c>
      <c r="G45" s="53">
        <f t="shared" si="6"/>
        <v>0</v>
      </c>
      <c r="H45" s="53">
        <f t="shared" si="6"/>
        <v>0</v>
      </c>
      <c r="I45" s="53">
        <f t="shared" si="6"/>
        <v>0</v>
      </c>
      <c r="J45" s="53">
        <f t="shared" si="6"/>
        <v>0</v>
      </c>
      <c r="K45" s="53">
        <f t="shared" si="6"/>
        <v>0</v>
      </c>
      <c r="L45" s="53">
        <f t="shared" si="6"/>
        <v>0</v>
      </c>
      <c r="M45" s="53">
        <f t="shared" si="6"/>
        <v>0</v>
      </c>
      <c r="N45" s="53">
        <f t="shared" si="6"/>
        <v>0</v>
      </c>
      <c r="O45" s="52"/>
      <c r="P45" s="53">
        <f>P43+P31+P23+P13</f>
        <v>0</v>
      </c>
    </row>
    <row r="46" spans="1:16" x14ac:dyDescent="0.2">
      <c r="O46" s="28"/>
    </row>
    <row r="47" spans="1:16" x14ac:dyDescent="0.2">
      <c r="O47" s="28"/>
    </row>
    <row r="48" spans="1:16" x14ac:dyDescent="0.2">
      <c r="A48" s="159" t="s">
        <v>228</v>
      </c>
      <c r="O48" s="28"/>
    </row>
    <row r="49" spans="1:16" x14ac:dyDescent="0.2">
      <c r="O49" s="28"/>
    </row>
    <row r="50" spans="1:16" x14ac:dyDescent="0.2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5"/>
      <c r="P50" s="226"/>
    </row>
    <row r="51" spans="1:16" x14ac:dyDescent="0.2">
      <c r="A51" s="227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9"/>
      <c r="P51" s="230"/>
    </row>
    <row r="52" spans="1:16" x14ac:dyDescent="0.2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9"/>
      <c r="P52" s="230"/>
    </row>
    <row r="53" spans="1:16" x14ac:dyDescent="0.2">
      <c r="A53" s="227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9"/>
      <c r="P53" s="230"/>
    </row>
    <row r="54" spans="1:16" x14ac:dyDescent="0.2">
      <c r="A54" s="227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9"/>
      <c r="P54" s="230"/>
    </row>
    <row r="55" spans="1:16" x14ac:dyDescent="0.2">
      <c r="A55" s="227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9"/>
      <c r="P55" s="230"/>
    </row>
    <row r="56" spans="1:16" x14ac:dyDescent="0.2">
      <c r="A56" s="227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9"/>
      <c r="P56" s="230"/>
    </row>
    <row r="57" spans="1:16" x14ac:dyDescent="0.2">
      <c r="A57" s="227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9"/>
      <c r="P57" s="230"/>
    </row>
    <row r="58" spans="1:16" x14ac:dyDescent="0.2">
      <c r="A58" s="227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9"/>
      <c r="P58" s="230"/>
    </row>
    <row r="59" spans="1:16" x14ac:dyDescent="0.2">
      <c r="A59" s="227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9"/>
      <c r="P59" s="230"/>
    </row>
    <row r="60" spans="1:16" x14ac:dyDescent="0.2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3"/>
      <c r="P60" s="234"/>
    </row>
  </sheetData>
  <sheetProtection password="D415" sheet="1"/>
  <protectedRanges>
    <protectedRange sqref="A50" name="Bereich5"/>
    <protectedRange sqref="C25:N29" name="Bereich2"/>
    <protectedRange sqref="C17:N20" name="Bereich1_1"/>
    <protectedRange sqref="C33:N34 C36:N38" name="Bereich3_1"/>
    <protectedRange sqref="C13" name="Bereich5_1_2"/>
  </protectedRanges>
  <mergeCells count="3">
    <mergeCell ref="A50:P60"/>
    <mergeCell ref="C6:D6"/>
    <mergeCell ref="C7:D7"/>
  </mergeCells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66"/>
  <sheetViews>
    <sheetView zoomScale="70" zoomScaleNormal="70" workbookViewId="0"/>
  </sheetViews>
  <sheetFormatPr baseColWidth="10" defaultColWidth="11.5703125" defaultRowHeight="12.75" x14ac:dyDescent="0.2"/>
  <cols>
    <col min="1" max="1" width="7.42578125" style="3" customWidth="1"/>
    <col min="2" max="2" width="35.28515625" style="3" customWidth="1"/>
    <col min="3" max="14" width="19.5703125" style="41" customWidth="1"/>
    <col min="15" max="15" width="2.85546875" style="3" customWidth="1"/>
    <col min="16" max="16" width="19.5703125" style="3" customWidth="1"/>
    <col min="17" max="17" width="2.85546875" style="3" customWidth="1"/>
    <col min="18" max="16384" width="11.5703125" style="3"/>
  </cols>
  <sheetData>
    <row r="1" spans="1:17" x14ac:dyDescent="0.2">
      <c r="A1" s="18" t="s">
        <v>387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21" t="s">
        <v>193</v>
      </c>
      <c r="O1" s="101"/>
      <c r="P1" s="103"/>
      <c r="Q1" s="28"/>
    </row>
    <row r="2" spans="1:17" x14ac:dyDescent="0.2">
      <c r="A2" s="145" t="s">
        <v>388</v>
      </c>
      <c r="B2" s="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5" t="s">
        <v>194</v>
      </c>
      <c r="O2" s="8"/>
      <c r="P2" s="39"/>
      <c r="Q2" s="28"/>
    </row>
    <row r="3" spans="1:17" x14ac:dyDescent="0.2">
      <c r="A3" s="27"/>
      <c r="B3" s="28"/>
      <c r="C3" s="29"/>
      <c r="D3" s="29"/>
      <c r="E3" s="29"/>
      <c r="F3" s="29"/>
      <c r="G3" s="29"/>
      <c r="H3" s="29"/>
      <c r="I3" s="29"/>
      <c r="J3" s="29"/>
      <c r="K3" s="64"/>
      <c r="L3" s="29"/>
      <c r="M3" s="29"/>
      <c r="N3" s="29"/>
      <c r="O3" s="28"/>
      <c r="P3" s="65"/>
      <c r="Q3" s="28"/>
    </row>
    <row r="4" spans="1:17" x14ac:dyDescent="0.2">
      <c r="A4" s="31" t="s">
        <v>6</v>
      </c>
      <c r="B4" s="32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66" t="s">
        <v>195</v>
      </c>
      <c r="O4" s="28"/>
      <c r="P4" s="104" t="s">
        <v>7</v>
      </c>
    </row>
    <row r="5" spans="1:17" x14ac:dyDescent="0.2">
      <c r="A5" s="35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66" t="s">
        <v>204</v>
      </c>
      <c r="O5" s="28"/>
      <c r="P5" s="80" t="str">
        <f>IF(TITLE!C23="","",TITLE!C23)</f>
        <v/>
      </c>
    </row>
    <row r="6" spans="1:17" x14ac:dyDescent="0.2">
      <c r="A6" s="35"/>
      <c r="B6" s="33" t="s">
        <v>196</v>
      </c>
      <c r="C6" s="178" t="str">
        <f>IF(TITLE!C13="","",TITLE!C13)</f>
        <v/>
      </c>
      <c r="D6" s="178"/>
      <c r="E6" s="36"/>
      <c r="F6" s="36"/>
      <c r="G6" s="29"/>
      <c r="H6" s="29"/>
      <c r="I6" s="29"/>
      <c r="J6" s="29"/>
      <c r="K6" s="29"/>
      <c r="L6" s="29"/>
      <c r="M6" s="29"/>
      <c r="N6" s="66" t="s">
        <v>202</v>
      </c>
      <c r="O6" s="28"/>
      <c r="P6" s="80" t="str">
        <f>IF(TITLE!C19="","",TITLE!C19)</f>
        <v/>
      </c>
    </row>
    <row r="7" spans="1:17" x14ac:dyDescent="0.2">
      <c r="A7" s="35"/>
      <c r="B7" s="33" t="s">
        <v>0</v>
      </c>
      <c r="C7" s="178" t="str">
        <f>IF(TITLE!C15="","",TITLE!C15)</f>
        <v/>
      </c>
      <c r="D7" s="178"/>
      <c r="E7" s="36"/>
      <c r="F7" s="36"/>
      <c r="G7" s="29"/>
      <c r="H7" s="29"/>
      <c r="I7" s="29"/>
      <c r="J7" s="29"/>
      <c r="K7" s="29"/>
      <c r="L7" s="29"/>
      <c r="M7" s="29"/>
      <c r="N7" s="66"/>
      <c r="O7" s="28"/>
      <c r="P7" s="134"/>
    </row>
    <row r="8" spans="1:17" ht="6" customHeight="1" x14ac:dyDescent="0.2">
      <c r="A8" s="37"/>
      <c r="B8" s="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8"/>
      <c r="P8" s="39"/>
    </row>
    <row r="10" spans="1:17" s="12" customFormat="1" x14ac:dyDescent="0.2">
      <c r="A10" s="12" t="s">
        <v>4</v>
      </c>
      <c r="B10" s="12" t="s">
        <v>233</v>
      </c>
      <c r="C10" s="141" t="s">
        <v>385</v>
      </c>
      <c r="D10" s="108" t="s">
        <v>345</v>
      </c>
      <c r="E10" s="141" t="s">
        <v>346</v>
      </c>
      <c r="F10" s="108" t="s">
        <v>347</v>
      </c>
      <c r="G10" s="141" t="s">
        <v>348</v>
      </c>
      <c r="H10" s="108" t="s">
        <v>349</v>
      </c>
      <c r="I10" s="141" t="s">
        <v>350</v>
      </c>
      <c r="J10" s="108" t="s">
        <v>351</v>
      </c>
      <c r="K10" s="141" t="s">
        <v>352</v>
      </c>
      <c r="L10" s="108" t="s">
        <v>353</v>
      </c>
      <c r="M10" s="141" t="s">
        <v>354</v>
      </c>
      <c r="N10" s="108" t="s">
        <v>355</v>
      </c>
      <c r="P10" s="69" t="s">
        <v>114</v>
      </c>
    </row>
    <row r="11" spans="1:17" ht="5.25" customHeight="1" x14ac:dyDescent="0.2">
      <c r="A11" s="8"/>
      <c r="B11" s="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8"/>
      <c r="P11" s="8"/>
    </row>
    <row r="13" spans="1:17" x14ac:dyDescent="0.2">
      <c r="A13" s="42" t="s">
        <v>11</v>
      </c>
      <c r="B13" s="3" t="s">
        <v>316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P13" s="86">
        <f>SUM(C13:N13)</f>
        <v>0</v>
      </c>
    </row>
    <row r="14" spans="1:17" x14ac:dyDescent="0.2">
      <c r="A14" s="42" t="s">
        <v>12</v>
      </c>
      <c r="B14" s="3" t="s">
        <v>317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P14" s="86">
        <f>SUM(C14:N14)</f>
        <v>0</v>
      </c>
    </row>
    <row r="15" spans="1:17" x14ac:dyDescent="0.2">
      <c r="A15" s="42" t="s">
        <v>13</v>
      </c>
      <c r="B15" s="3" t="s">
        <v>318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8"/>
      <c r="P15" s="107">
        <f>SUM(C15:N15)</f>
        <v>0</v>
      </c>
    </row>
    <row r="16" spans="1:17" x14ac:dyDescent="0.2">
      <c r="A16" s="46" t="s">
        <v>14</v>
      </c>
      <c r="B16" s="47" t="s">
        <v>319</v>
      </c>
      <c r="C16" s="41">
        <f>SUM(C13:C15)</f>
        <v>0</v>
      </c>
      <c r="D16" s="41">
        <f t="shared" ref="D16:N16" si="0">SUM(D13:D15)</f>
        <v>0</v>
      </c>
      <c r="E16" s="41">
        <f t="shared" si="0"/>
        <v>0</v>
      </c>
      <c r="F16" s="41">
        <f t="shared" si="0"/>
        <v>0</v>
      </c>
      <c r="G16" s="41">
        <f t="shared" si="0"/>
        <v>0</v>
      </c>
      <c r="H16" s="41">
        <f t="shared" si="0"/>
        <v>0</v>
      </c>
      <c r="I16" s="41">
        <f t="shared" si="0"/>
        <v>0</v>
      </c>
      <c r="J16" s="41">
        <f t="shared" si="0"/>
        <v>0</v>
      </c>
      <c r="K16" s="41">
        <f t="shared" si="0"/>
        <v>0</v>
      </c>
      <c r="L16" s="41">
        <f t="shared" si="0"/>
        <v>0</v>
      </c>
      <c r="M16" s="41">
        <f t="shared" si="0"/>
        <v>0</v>
      </c>
      <c r="N16" s="41">
        <f t="shared" si="0"/>
        <v>0</v>
      </c>
      <c r="P16" s="86">
        <f>SUM(C16:N16)</f>
        <v>0</v>
      </c>
    </row>
    <row r="17" spans="1:16" x14ac:dyDescent="0.2">
      <c r="A17" s="42"/>
    </row>
    <row r="18" spans="1:16" x14ac:dyDescent="0.2">
      <c r="A18" s="42" t="s">
        <v>15</v>
      </c>
      <c r="B18" s="3" t="s">
        <v>320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86">
        <f>SUM(C18:N18)</f>
        <v>0</v>
      </c>
    </row>
    <row r="19" spans="1:16" x14ac:dyDescent="0.2">
      <c r="A19" s="42" t="s">
        <v>16</v>
      </c>
      <c r="B19" s="3" t="s">
        <v>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8"/>
      <c r="P19" s="107">
        <f>SUM(C19:N19)</f>
        <v>0</v>
      </c>
    </row>
    <row r="20" spans="1:16" x14ac:dyDescent="0.2">
      <c r="A20" s="46" t="s">
        <v>17</v>
      </c>
      <c r="B20" s="47" t="s">
        <v>321</v>
      </c>
      <c r="C20" s="41">
        <f>SUM(C18:C19)</f>
        <v>0</v>
      </c>
      <c r="D20" s="41">
        <f t="shared" ref="D20:P20" si="1">SUM(D18:D19)</f>
        <v>0</v>
      </c>
      <c r="E20" s="41">
        <f t="shared" si="1"/>
        <v>0</v>
      </c>
      <c r="F20" s="41">
        <f t="shared" si="1"/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0</v>
      </c>
      <c r="N20" s="41">
        <f t="shared" si="1"/>
        <v>0</v>
      </c>
      <c r="P20" s="41">
        <f t="shared" si="1"/>
        <v>0</v>
      </c>
    </row>
    <row r="21" spans="1:16" x14ac:dyDescent="0.2">
      <c r="A21" s="42"/>
      <c r="O21" s="8"/>
    </row>
    <row r="22" spans="1:16" x14ac:dyDescent="0.2">
      <c r="A22" s="49" t="s">
        <v>10</v>
      </c>
      <c r="B22" s="50" t="s">
        <v>322</v>
      </c>
      <c r="C22" s="53">
        <f>C16-C20</f>
        <v>0</v>
      </c>
      <c r="D22" s="53">
        <f t="shared" ref="D22:P22" si="2">D16-D20</f>
        <v>0</v>
      </c>
      <c r="E22" s="53">
        <f t="shared" si="2"/>
        <v>0</v>
      </c>
      <c r="F22" s="53">
        <f t="shared" si="2"/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3">
        <f t="shared" si="2"/>
        <v>0</v>
      </c>
      <c r="K22" s="53">
        <f t="shared" si="2"/>
        <v>0</v>
      </c>
      <c r="L22" s="53">
        <f t="shared" si="2"/>
        <v>0</v>
      </c>
      <c r="M22" s="53">
        <f t="shared" si="2"/>
        <v>0</v>
      </c>
      <c r="N22" s="53">
        <f t="shared" si="2"/>
        <v>0</v>
      </c>
      <c r="O22" s="8"/>
      <c r="P22" s="53">
        <f t="shared" si="2"/>
        <v>0</v>
      </c>
    </row>
    <row r="23" spans="1:16" x14ac:dyDescent="0.2">
      <c r="A23" s="42"/>
    </row>
    <row r="24" spans="1:16" x14ac:dyDescent="0.2">
      <c r="A24" s="42" t="s">
        <v>18</v>
      </c>
      <c r="B24" s="3" t="s">
        <v>323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P24" s="86">
        <f>SUM(C24:N24)</f>
        <v>0</v>
      </c>
    </row>
    <row r="25" spans="1:16" x14ac:dyDescent="0.2">
      <c r="A25" s="42" t="s">
        <v>19</v>
      </c>
      <c r="B25" s="3" t="s">
        <v>324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P25" s="86">
        <f>SUM(C25:N25)</f>
        <v>0</v>
      </c>
    </row>
    <row r="26" spans="1:16" x14ac:dyDescent="0.2">
      <c r="A26" s="42" t="s">
        <v>20</v>
      </c>
      <c r="B26" s="3" t="s">
        <v>325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8"/>
      <c r="P26" s="107">
        <f>SUM(C26:N26)</f>
        <v>0</v>
      </c>
    </row>
    <row r="27" spans="1:16" x14ac:dyDescent="0.2">
      <c r="A27" s="46" t="s">
        <v>21</v>
      </c>
      <c r="B27" s="47" t="s">
        <v>326</v>
      </c>
      <c r="C27" s="41">
        <f>SUM(C24:C26)</f>
        <v>0</v>
      </c>
      <c r="D27" s="41">
        <f t="shared" ref="D27:P27" si="3">SUM(D24:D26)</f>
        <v>0</v>
      </c>
      <c r="E27" s="41">
        <f t="shared" si="3"/>
        <v>0</v>
      </c>
      <c r="F27" s="41">
        <f t="shared" si="3"/>
        <v>0</v>
      </c>
      <c r="G27" s="41">
        <f t="shared" si="3"/>
        <v>0</v>
      </c>
      <c r="H27" s="41">
        <f t="shared" si="3"/>
        <v>0</v>
      </c>
      <c r="I27" s="41">
        <f t="shared" si="3"/>
        <v>0</v>
      </c>
      <c r="J27" s="41">
        <f t="shared" si="3"/>
        <v>0</v>
      </c>
      <c r="K27" s="41">
        <f t="shared" si="3"/>
        <v>0</v>
      </c>
      <c r="L27" s="41">
        <f t="shared" si="3"/>
        <v>0</v>
      </c>
      <c r="M27" s="41">
        <f t="shared" si="3"/>
        <v>0</v>
      </c>
      <c r="N27" s="41">
        <f t="shared" si="3"/>
        <v>0</v>
      </c>
      <c r="P27" s="41">
        <f t="shared" si="3"/>
        <v>0</v>
      </c>
    </row>
    <row r="28" spans="1:16" x14ac:dyDescent="0.2">
      <c r="A28" s="42"/>
      <c r="O28" s="8"/>
    </row>
    <row r="29" spans="1:16" x14ac:dyDescent="0.2">
      <c r="A29" s="49" t="s">
        <v>10</v>
      </c>
      <c r="B29" s="50" t="s">
        <v>327</v>
      </c>
      <c r="C29" s="53">
        <f>C22-C27</f>
        <v>0</v>
      </c>
      <c r="D29" s="53">
        <f t="shared" ref="D29:P29" si="4">D22-D27</f>
        <v>0</v>
      </c>
      <c r="E29" s="53">
        <f t="shared" si="4"/>
        <v>0</v>
      </c>
      <c r="F29" s="53">
        <f t="shared" si="4"/>
        <v>0</v>
      </c>
      <c r="G29" s="53">
        <f t="shared" si="4"/>
        <v>0</v>
      </c>
      <c r="H29" s="53">
        <f t="shared" si="4"/>
        <v>0</v>
      </c>
      <c r="I29" s="53">
        <f t="shared" si="4"/>
        <v>0</v>
      </c>
      <c r="J29" s="53">
        <f t="shared" si="4"/>
        <v>0</v>
      </c>
      <c r="K29" s="53">
        <f t="shared" si="4"/>
        <v>0</v>
      </c>
      <c r="L29" s="53">
        <f t="shared" si="4"/>
        <v>0</v>
      </c>
      <c r="M29" s="53">
        <f t="shared" si="4"/>
        <v>0</v>
      </c>
      <c r="N29" s="53">
        <f t="shared" si="4"/>
        <v>0</v>
      </c>
      <c r="O29" s="8"/>
      <c r="P29" s="53">
        <f t="shared" si="4"/>
        <v>0</v>
      </c>
    </row>
    <row r="30" spans="1:16" x14ac:dyDescent="0.2">
      <c r="A30" s="42"/>
    </row>
    <row r="31" spans="1:16" x14ac:dyDescent="0.2">
      <c r="A31" s="42" t="s">
        <v>22</v>
      </c>
      <c r="B31" s="3" t="s">
        <v>328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P31" s="86">
        <f>SUM(C31:N31)</f>
        <v>0</v>
      </c>
    </row>
    <row r="32" spans="1:16" x14ac:dyDescent="0.2">
      <c r="A32" s="42" t="s">
        <v>23</v>
      </c>
      <c r="B32" s="3" t="s">
        <v>329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P32" s="86">
        <f>SUM(C32:N32)</f>
        <v>0</v>
      </c>
    </row>
    <row r="33" spans="1:16" x14ac:dyDescent="0.2">
      <c r="A33" s="42" t="s">
        <v>24</v>
      </c>
      <c r="B33" s="3" t="s">
        <v>330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P33" s="86">
        <f>SUM(C33:N33)</f>
        <v>0</v>
      </c>
    </row>
    <row r="34" spans="1:16" x14ac:dyDescent="0.2">
      <c r="A34" s="42" t="s">
        <v>25</v>
      </c>
      <c r="B34" s="3" t="s">
        <v>331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P34" s="86">
        <f>SUM(C34:N34)</f>
        <v>0</v>
      </c>
    </row>
    <row r="35" spans="1:16" x14ac:dyDescent="0.2">
      <c r="A35" s="42" t="s">
        <v>41</v>
      </c>
      <c r="B35" s="3" t="s">
        <v>332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8"/>
      <c r="P35" s="107">
        <f>SUM(C35:N35)</f>
        <v>0</v>
      </c>
    </row>
    <row r="36" spans="1:16" x14ac:dyDescent="0.2">
      <c r="A36" s="46" t="s">
        <v>26</v>
      </c>
      <c r="B36" s="47" t="s">
        <v>333</v>
      </c>
      <c r="C36" s="41">
        <f>SUM(C31:C35)</f>
        <v>0</v>
      </c>
      <c r="D36" s="41">
        <f t="shared" ref="D36:P36" si="5">SUM(D31:D35)</f>
        <v>0</v>
      </c>
      <c r="E36" s="41">
        <f t="shared" si="5"/>
        <v>0</v>
      </c>
      <c r="F36" s="41">
        <f t="shared" si="5"/>
        <v>0</v>
      </c>
      <c r="G36" s="41">
        <f t="shared" si="5"/>
        <v>0</v>
      </c>
      <c r="H36" s="41">
        <f t="shared" si="5"/>
        <v>0</v>
      </c>
      <c r="I36" s="41">
        <f t="shared" si="5"/>
        <v>0</v>
      </c>
      <c r="J36" s="41">
        <f t="shared" si="5"/>
        <v>0</v>
      </c>
      <c r="K36" s="41">
        <f t="shared" si="5"/>
        <v>0</v>
      </c>
      <c r="L36" s="41">
        <f t="shared" si="5"/>
        <v>0</v>
      </c>
      <c r="M36" s="41">
        <f t="shared" si="5"/>
        <v>0</v>
      </c>
      <c r="N36" s="41">
        <f t="shared" si="5"/>
        <v>0</v>
      </c>
      <c r="P36" s="41">
        <f t="shared" si="5"/>
        <v>0</v>
      </c>
    </row>
    <row r="37" spans="1:16" x14ac:dyDescent="0.2">
      <c r="A37" s="42"/>
      <c r="O37" s="8"/>
    </row>
    <row r="38" spans="1:16" x14ac:dyDescent="0.2">
      <c r="A38" s="49" t="s">
        <v>10</v>
      </c>
      <c r="B38" s="50" t="s">
        <v>334</v>
      </c>
      <c r="C38" s="53">
        <f>C29+C36</f>
        <v>0</v>
      </c>
      <c r="D38" s="53">
        <f t="shared" ref="D38:P38" si="6">D29+D36</f>
        <v>0</v>
      </c>
      <c r="E38" s="53">
        <f t="shared" si="6"/>
        <v>0</v>
      </c>
      <c r="F38" s="53">
        <f t="shared" si="6"/>
        <v>0</v>
      </c>
      <c r="G38" s="53">
        <f t="shared" si="6"/>
        <v>0</v>
      </c>
      <c r="H38" s="53">
        <f t="shared" si="6"/>
        <v>0</v>
      </c>
      <c r="I38" s="53">
        <f t="shared" si="6"/>
        <v>0</v>
      </c>
      <c r="J38" s="53">
        <f t="shared" si="6"/>
        <v>0</v>
      </c>
      <c r="K38" s="53">
        <f t="shared" si="6"/>
        <v>0</v>
      </c>
      <c r="L38" s="53">
        <f t="shared" si="6"/>
        <v>0</v>
      </c>
      <c r="M38" s="53">
        <f t="shared" si="6"/>
        <v>0</v>
      </c>
      <c r="N38" s="53">
        <f t="shared" si="6"/>
        <v>0</v>
      </c>
      <c r="O38" s="8"/>
      <c r="P38" s="53">
        <f t="shared" si="6"/>
        <v>0</v>
      </c>
    </row>
    <row r="39" spans="1:16" x14ac:dyDescent="0.2">
      <c r="A39" s="42"/>
    </row>
    <row r="40" spans="1:16" x14ac:dyDescent="0.2">
      <c r="A40" s="42" t="s">
        <v>27</v>
      </c>
      <c r="B40" s="3" t="s">
        <v>335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P40" s="86">
        <f t="shared" ref="P40:P45" si="7">SUM(C40:N40)</f>
        <v>0</v>
      </c>
    </row>
    <row r="41" spans="1:16" x14ac:dyDescent="0.2">
      <c r="A41" s="42" t="s">
        <v>28</v>
      </c>
      <c r="B41" s="3" t="s">
        <v>336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P41" s="86">
        <f t="shared" si="7"/>
        <v>0</v>
      </c>
    </row>
    <row r="42" spans="1:16" x14ac:dyDescent="0.2">
      <c r="A42" s="42" t="s">
        <v>29</v>
      </c>
      <c r="B42" s="3" t="s">
        <v>337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P42" s="86">
        <f t="shared" si="7"/>
        <v>0</v>
      </c>
    </row>
    <row r="43" spans="1:16" x14ac:dyDescent="0.2">
      <c r="A43" s="42" t="s">
        <v>30</v>
      </c>
      <c r="B43" s="3" t="s">
        <v>338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P43" s="86">
        <f t="shared" si="7"/>
        <v>0</v>
      </c>
    </row>
    <row r="44" spans="1:16" x14ac:dyDescent="0.2">
      <c r="A44" s="42" t="s">
        <v>31</v>
      </c>
      <c r="B44" s="3" t="s">
        <v>339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P44" s="86">
        <f t="shared" si="7"/>
        <v>0</v>
      </c>
    </row>
    <row r="45" spans="1:16" x14ac:dyDescent="0.2">
      <c r="A45" s="42" t="s">
        <v>32</v>
      </c>
      <c r="B45" s="3" t="s">
        <v>340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P45" s="86">
        <f t="shared" si="7"/>
        <v>0</v>
      </c>
    </row>
    <row r="46" spans="1:16" x14ac:dyDescent="0.2">
      <c r="A46" s="42"/>
      <c r="O46" s="8"/>
    </row>
    <row r="47" spans="1:16" x14ac:dyDescent="0.2">
      <c r="A47" s="49" t="s">
        <v>10</v>
      </c>
      <c r="B47" s="50" t="s">
        <v>341</v>
      </c>
      <c r="C47" s="53">
        <f>SUM(C38:C46)</f>
        <v>0</v>
      </c>
      <c r="D47" s="53">
        <f t="shared" ref="D47:P47" si="8">SUM(D38:D46)</f>
        <v>0</v>
      </c>
      <c r="E47" s="53">
        <f t="shared" si="8"/>
        <v>0</v>
      </c>
      <c r="F47" s="53">
        <f t="shared" si="8"/>
        <v>0</v>
      </c>
      <c r="G47" s="53">
        <f t="shared" si="8"/>
        <v>0</v>
      </c>
      <c r="H47" s="53">
        <f t="shared" si="8"/>
        <v>0</v>
      </c>
      <c r="I47" s="53">
        <f t="shared" si="8"/>
        <v>0</v>
      </c>
      <c r="J47" s="53">
        <f t="shared" si="8"/>
        <v>0</v>
      </c>
      <c r="K47" s="53">
        <f t="shared" si="8"/>
        <v>0</v>
      </c>
      <c r="L47" s="53">
        <f t="shared" si="8"/>
        <v>0</v>
      </c>
      <c r="M47" s="53">
        <f t="shared" si="8"/>
        <v>0</v>
      </c>
      <c r="N47" s="53">
        <f t="shared" si="8"/>
        <v>0</v>
      </c>
      <c r="O47" s="8"/>
      <c r="P47" s="53">
        <f t="shared" si="8"/>
        <v>0</v>
      </c>
    </row>
    <row r="48" spans="1:16" x14ac:dyDescent="0.2">
      <c r="A48" s="42"/>
    </row>
    <row r="49" spans="1:16" x14ac:dyDescent="0.2">
      <c r="A49" s="42" t="s">
        <v>33</v>
      </c>
      <c r="B49" s="3" t="s">
        <v>342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P49" s="86">
        <f>SUM(C49:N49)</f>
        <v>0</v>
      </c>
    </row>
    <row r="50" spans="1:16" x14ac:dyDescent="0.2">
      <c r="A50" s="42" t="s">
        <v>34</v>
      </c>
      <c r="B50" s="3" t="s">
        <v>343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P50" s="86">
        <f>SUM(C50:N50)</f>
        <v>0</v>
      </c>
    </row>
    <row r="51" spans="1:16" x14ac:dyDescent="0.2">
      <c r="A51" s="42"/>
      <c r="O51" s="8"/>
    </row>
    <row r="52" spans="1:16" x14ac:dyDescent="0.2">
      <c r="A52" s="49" t="s">
        <v>10</v>
      </c>
      <c r="B52" s="50" t="s">
        <v>306</v>
      </c>
      <c r="C52" s="53">
        <f>C47-C49-C50</f>
        <v>0</v>
      </c>
      <c r="D52" s="53">
        <f t="shared" ref="D52:P52" si="9">D47-D49-D50</f>
        <v>0</v>
      </c>
      <c r="E52" s="53">
        <f t="shared" si="9"/>
        <v>0</v>
      </c>
      <c r="F52" s="53">
        <f t="shared" si="9"/>
        <v>0</v>
      </c>
      <c r="G52" s="53">
        <f t="shared" si="9"/>
        <v>0</v>
      </c>
      <c r="H52" s="53">
        <f t="shared" si="9"/>
        <v>0</v>
      </c>
      <c r="I52" s="53">
        <f t="shared" si="9"/>
        <v>0</v>
      </c>
      <c r="J52" s="53">
        <f t="shared" si="9"/>
        <v>0</v>
      </c>
      <c r="K52" s="53">
        <f t="shared" si="9"/>
        <v>0</v>
      </c>
      <c r="L52" s="53">
        <f t="shared" si="9"/>
        <v>0</v>
      </c>
      <c r="M52" s="53">
        <f t="shared" si="9"/>
        <v>0</v>
      </c>
      <c r="N52" s="53">
        <f t="shared" si="9"/>
        <v>0</v>
      </c>
      <c r="O52" s="8"/>
      <c r="P52" s="53">
        <f t="shared" si="9"/>
        <v>0</v>
      </c>
    </row>
    <row r="55" spans="1:16" x14ac:dyDescent="0.2">
      <c r="A55" s="159" t="s">
        <v>228</v>
      </c>
    </row>
    <row r="57" spans="1:16" x14ac:dyDescent="0.2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217"/>
      <c r="P57" s="218"/>
    </row>
    <row r="58" spans="1:16" x14ac:dyDescent="0.2">
      <c r="A58" s="182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219"/>
      <c r="P58" s="220"/>
    </row>
    <row r="59" spans="1:16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219"/>
      <c r="P59" s="220"/>
    </row>
    <row r="60" spans="1:16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219"/>
      <c r="P60" s="220"/>
    </row>
    <row r="61" spans="1:16" x14ac:dyDescent="0.2">
      <c r="A61" s="182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219"/>
      <c r="P61" s="220"/>
    </row>
    <row r="62" spans="1:16" x14ac:dyDescent="0.2">
      <c r="A62" s="182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219"/>
      <c r="P62" s="220"/>
    </row>
    <row r="63" spans="1:16" x14ac:dyDescent="0.2">
      <c r="A63" s="182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219"/>
      <c r="P63" s="220"/>
    </row>
    <row r="64" spans="1:16" x14ac:dyDescent="0.2">
      <c r="A64" s="182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219"/>
      <c r="P64" s="220"/>
    </row>
    <row r="65" spans="1:16" x14ac:dyDescent="0.2">
      <c r="A65" s="182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219"/>
      <c r="P65" s="220"/>
    </row>
    <row r="66" spans="1:16" x14ac:dyDescent="0.2">
      <c r="A66" s="185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221"/>
      <c r="P66" s="222"/>
    </row>
  </sheetData>
  <sheetProtection password="D415" sheet="1"/>
  <protectedRanges>
    <protectedRange sqref="A57" name="Bereich7"/>
    <protectedRange sqref="C40:N45" name="Bereich5"/>
    <protectedRange sqref="C31:N35" name="Bereich4"/>
  </protectedRanges>
  <mergeCells count="3">
    <mergeCell ref="A57:P66"/>
    <mergeCell ref="C6:D6"/>
    <mergeCell ref="C7:D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97"/>
  <sheetViews>
    <sheetView zoomScale="70" zoomScaleNormal="70" workbookViewId="0">
      <selection sqref="A1:B1"/>
    </sheetView>
  </sheetViews>
  <sheetFormatPr baseColWidth="10" defaultRowHeight="12.75" x14ac:dyDescent="0.2"/>
  <cols>
    <col min="1" max="1" width="13.140625" style="58" customWidth="1"/>
    <col min="2" max="2" width="33.85546875" bestFit="1" customWidth="1"/>
    <col min="3" max="3" width="15.28515625" style="59" customWidth="1"/>
    <col min="4" max="4" width="4.28515625" style="60" hidden="1" customWidth="1"/>
    <col min="5" max="5" width="13.140625" style="58" customWidth="1"/>
    <col min="6" max="6" width="33.85546875" bestFit="1" customWidth="1"/>
    <col min="7" max="18" width="15.28515625" customWidth="1"/>
  </cols>
  <sheetData>
    <row r="1" spans="1:18" x14ac:dyDescent="0.2">
      <c r="A1" s="235" t="s">
        <v>386</v>
      </c>
      <c r="B1" s="236"/>
      <c r="C1" s="121">
        <f>TITLE!$C$19</f>
        <v>0</v>
      </c>
      <c r="E1" s="235" t="s">
        <v>386</v>
      </c>
      <c r="F1" s="236"/>
      <c r="G1" s="121">
        <f>TITLE!$C$19</f>
        <v>0</v>
      </c>
    </row>
    <row r="2" spans="1:18" x14ac:dyDescent="0.2">
      <c r="A2" s="235" t="s">
        <v>128</v>
      </c>
      <c r="B2" s="236"/>
      <c r="C2" s="121" t="str">
        <f>IF(TITLE!$C$21="Mois","Monat",IF(TITLE!$C$21="Trimestre","Quartal",IF(TITLE!$C$21="Semestre","Semester",IF(TITLE!$C$21="Année","Jahr",""))))</f>
        <v/>
      </c>
      <c r="E2" s="235" t="s">
        <v>128</v>
      </c>
      <c r="F2" s="236"/>
      <c r="G2" s="121" t="str">
        <f>IF(TITLE!$C$21="Mois","Monat",IF(TITLE!$C$21="Trimestre","Quartal",IF(TITLE!$C$21="Semestre","Semester",IF(TITLE!$C$21="Année","Jahr",""))))</f>
        <v/>
      </c>
    </row>
    <row r="3" spans="1:18" x14ac:dyDescent="0.2">
      <c r="A3" s="235" t="s">
        <v>171</v>
      </c>
      <c r="B3" s="236" t="s">
        <v>128</v>
      </c>
      <c r="C3" s="121">
        <f>TITLE!$D$21</f>
        <v>0</v>
      </c>
      <c r="E3" s="235" t="s">
        <v>171</v>
      </c>
      <c r="F3" s="236" t="s">
        <v>128</v>
      </c>
      <c r="G3" s="121" t="s">
        <v>6</v>
      </c>
    </row>
    <row r="4" spans="1:18" x14ac:dyDescent="0.2">
      <c r="A4" s="121" t="s">
        <v>42</v>
      </c>
      <c r="B4" s="122" t="s">
        <v>4</v>
      </c>
      <c r="C4" s="123" t="s">
        <v>127</v>
      </c>
      <c r="E4" s="121" t="s">
        <v>42</v>
      </c>
      <c r="F4" s="122" t="s">
        <v>4</v>
      </c>
      <c r="G4" s="135" t="str">
        <f>IF(TITLE!$C$21="Mois",1,IF(TITLE!$C$21="Trimestre",1,IF(TITLE!$C$21="Semestre",1,IF(TITLE!$C$21="Année",TITLE!$C$19,""))))</f>
        <v/>
      </c>
      <c r="H4" s="135" t="str">
        <f>IF(TITLE!$C$21="Mois",2,IF(TITLE!$C$21="Trimestre",2,IF(TITLE!$C$21="Semestre",2,"")))</f>
        <v/>
      </c>
      <c r="I4" s="135" t="str">
        <f>IF(TITLE!$C$21="Mois",3,IF(TITLE!$C$21="Trimestre",3,""))</f>
        <v/>
      </c>
      <c r="J4" s="135" t="str">
        <f>IF(TITLE!$C$21="Mois",4,IF(TITLE!$C$21="Trimestre",4,""))</f>
        <v/>
      </c>
      <c r="K4" s="135" t="str">
        <f>IF(TITLE!$C$21="Mois",5,"")</f>
        <v/>
      </c>
      <c r="L4" s="135" t="str">
        <f>IF(TITLE!$C$21="Mois",6,"")</f>
        <v/>
      </c>
      <c r="M4" s="135" t="str">
        <f>IF(TITLE!$C$21="Mois",7,"")</f>
        <v/>
      </c>
      <c r="N4" s="135" t="str">
        <f>IF(TITLE!$C$21="Mois",8,"")</f>
        <v/>
      </c>
      <c r="O4" s="135" t="str">
        <f>IF(TITLE!$C$21="Mois",9,"")</f>
        <v/>
      </c>
      <c r="P4" s="135" t="str">
        <f>IF(TITLE!$C$21="Mois",10,"")</f>
        <v/>
      </c>
      <c r="Q4" s="135" t="str">
        <f>IF(TITLE!$C$21="Mois",11,"")</f>
        <v/>
      </c>
      <c r="R4" s="135" t="str">
        <f>IF(TITLE!$C$21="Mois",12,"")</f>
        <v/>
      </c>
    </row>
    <row r="5" spans="1:18" x14ac:dyDescent="0.2">
      <c r="A5" s="111">
        <v>1101</v>
      </c>
      <c r="B5" s="112" t="s">
        <v>43</v>
      </c>
      <c r="C5" s="113">
        <f>BS!C16</f>
        <v>0</v>
      </c>
      <c r="E5" s="144" t="s">
        <v>129</v>
      </c>
      <c r="F5" s="112" t="s">
        <v>150</v>
      </c>
      <c r="G5" s="113" t="str">
        <f>IF(TITLE!$C$21="Mois",-BUD!C13,IF(TITLE!$C$21="Trimestre",-SUM(BUD!C13:E13),IF(TITLE!$C$21="Semestre",-SUM(BUD!C13:H13),IF(TITLE!$C$21="Année",-BUD!P13,""))))</f>
        <v/>
      </c>
      <c r="H5" s="113" t="str">
        <f>IF(TITLE!$C$21="Mois",-BUD!D13,IF(TITLE!$C$21="Trimestre",-SUM(BUD!F13:H13),IF(TITLE!$C$21="Semestre",-SUM(BUD!I13:N13),"")))</f>
        <v/>
      </c>
      <c r="I5" s="113" t="str">
        <f>IF(TITLE!$C$21="Mois",-BUD!E13,IF(TITLE!$C$21="Trimestre",-SUM(BUD!I13:K13),""))</f>
        <v/>
      </c>
      <c r="J5" s="113" t="str">
        <f>IF(TITLE!$C$21="Mois",-BUD!F13,IF(TITLE!$C$21="Trimestre",-SUM(BUD!L13:N13),""))</f>
        <v/>
      </c>
      <c r="K5" s="113" t="str">
        <f>IF(TITLE!$C$21="Mois",-BUD!G13,"")</f>
        <v/>
      </c>
      <c r="L5" s="113" t="str">
        <f>IF(TITLE!$C$21="Mois",-BUD!H13,"")</f>
        <v/>
      </c>
      <c r="M5" s="113" t="str">
        <f>IF(TITLE!$C$21="Mois",-BUD!I13,"")</f>
        <v/>
      </c>
      <c r="N5" s="113" t="str">
        <f>IF(TITLE!$C$21="Mois",-BUD!J13,"")</f>
        <v/>
      </c>
      <c r="O5" s="113" t="str">
        <f>IF(TITLE!$C$21="Mois",-BUD!K13,"")</f>
        <v/>
      </c>
      <c r="P5" s="113" t="str">
        <f>IF(TITLE!$C$21="Mois",-BUD!L13,"")</f>
        <v/>
      </c>
      <c r="Q5" s="113" t="str">
        <f>IF(TITLE!$C$21="Mois",-BUD!M13,"")</f>
        <v/>
      </c>
      <c r="R5" s="113" t="str">
        <f>IF(TITLE!$C$21="Mois",-BUD!N13,"")</f>
        <v/>
      </c>
    </row>
    <row r="6" spans="1:18" x14ac:dyDescent="0.2">
      <c r="A6" s="111">
        <v>1102</v>
      </c>
      <c r="B6" s="112" t="s">
        <v>44</v>
      </c>
      <c r="C6" s="113">
        <f>BS!C17</f>
        <v>0</v>
      </c>
      <c r="E6" s="111" t="s">
        <v>130</v>
      </c>
      <c r="F6" s="112" t="s">
        <v>151</v>
      </c>
      <c r="G6" s="113" t="str">
        <f>IF(TITLE!$C$21="Mois",-BUD!C14,IF(TITLE!$C$21="Trimestre",-SUM(BUD!C14:E14),IF(TITLE!$C$21="Semestre",-SUM(BUD!C14:H14),IF(TITLE!$C$21="Année",-BUD!P14,""))))</f>
        <v/>
      </c>
      <c r="H6" s="113" t="str">
        <f>IF(TITLE!$C$21="Mois",-BUD!D14,IF(TITLE!$C$21="Trimestre",-SUM(BUD!F14:H14),IF(TITLE!$C$21="Semestre",-SUM(BUD!I14:N14),"")))</f>
        <v/>
      </c>
      <c r="I6" s="113" t="str">
        <f>IF(TITLE!$C$21="Mois",-BUD!E14,IF(TITLE!$C$21="Trimestre",-SUM(BUD!I14:K14),""))</f>
        <v/>
      </c>
      <c r="J6" s="113" t="str">
        <f>IF(TITLE!$C$21="Mois",-BUD!F14,IF(TITLE!$C$21="Trimestre",-SUM(BUD!L14:N14),""))</f>
        <v/>
      </c>
      <c r="K6" s="113" t="str">
        <f>IF(TITLE!$C$21="Mois",-BUD!G14,"")</f>
        <v/>
      </c>
      <c r="L6" s="113" t="str">
        <f>IF(TITLE!$C$21="Mois",-BUD!H14,"")</f>
        <v/>
      </c>
      <c r="M6" s="113" t="str">
        <f>IF(TITLE!$C$21="Mois",-BUD!I14,"")</f>
        <v/>
      </c>
      <c r="N6" s="113" t="str">
        <f>IF(TITLE!$C$21="Mois",-BUD!J14,"")</f>
        <v/>
      </c>
      <c r="O6" s="113" t="str">
        <f>IF(TITLE!$C$21="Mois",-BUD!K14,"")</f>
        <v/>
      </c>
      <c r="P6" s="113" t="str">
        <f>IF(TITLE!$C$21="Mois",-BUD!L14,"")</f>
        <v/>
      </c>
      <c r="Q6" s="113" t="str">
        <f>IF(TITLE!$C$21="Mois",-BUD!M14,"")</f>
        <v/>
      </c>
      <c r="R6" s="113" t="str">
        <f>IF(TITLE!$C$21="Mois",-BUD!N14,"")</f>
        <v/>
      </c>
    </row>
    <row r="7" spans="1:18" x14ac:dyDescent="0.2">
      <c r="A7" s="111">
        <v>1111</v>
      </c>
      <c r="B7" s="112" t="s">
        <v>45</v>
      </c>
      <c r="C7" s="113">
        <f>BS!C18</f>
        <v>0</v>
      </c>
      <c r="E7" s="111" t="s">
        <v>131</v>
      </c>
      <c r="F7" s="112" t="s">
        <v>152</v>
      </c>
      <c r="G7" s="113" t="str">
        <f>IF(TITLE!$C$21="Mois",-BUD!C15,IF(TITLE!$C$21="Trimestre",-SUM(BUD!C15:E15),IF(TITLE!$C$21="Semestre",-SUM(BUD!C15:H15),IF(TITLE!$C$21="Année",-BUD!P15,""))))</f>
        <v/>
      </c>
      <c r="H7" s="113" t="str">
        <f>IF(TITLE!$C$21="Mois",-BUD!D15,IF(TITLE!$C$21="Trimestre",-SUM(BUD!F15:H15),IF(TITLE!$C$21="Semestre",-SUM(BUD!I15:N15),"")))</f>
        <v/>
      </c>
      <c r="I7" s="113" t="str">
        <f>IF(TITLE!$C$21="Mois",-BUD!E15,IF(TITLE!$C$21="Trimestre",-SUM(BUD!I15:K15),""))</f>
        <v/>
      </c>
      <c r="J7" s="113" t="str">
        <f>IF(TITLE!$C$21="Mois",-BUD!F15,IF(TITLE!$C$21="Trimestre",-SUM(BUD!L15:N15),""))</f>
        <v/>
      </c>
      <c r="K7" s="113" t="str">
        <f>IF(TITLE!$C$21="Mois",-BUD!G15,"")</f>
        <v/>
      </c>
      <c r="L7" s="113" t="str">
        <f>IF(TITLE!$C$21="Mois",-BUD!H15,"")</f>
        <v/>
      </c>
      <c r="M7" s="113" t="str">
        <f>IF(TITLE!$C$21="Mois",-BUD!I15,"")</f>
        <v/>
      </c>
      <c r="N7" s="113" t="str">
        <f>IF(TITLE!$C$21="Mois",-BUD!J15,"")</f>
        <v/>
      </c>
      <c r="O7" s="113" t="str">
        <f>IF(TITLE!$C$21="Mois",-BUD!K15,"")</f>
        <v/>
      </c>
      <c r="P7" s="113" t="str">
        <f>IF(TITLE!$C$21="Mois",-BUD!L15,"")</f>
        <v/>
      </c>
      <c r="Q7" s="113" t="str">
        <f>IF(TITLE!$C$21="Mois",-BUD!M15,"")</f>
        <v/>
      </c>
      <c r="R7" s="113" t="str">
        <f>IF(TITLE!$C$21="Mois",-BUD!N15,"")</f>
        <v/>
      </c>
    </row>
    <row r="8" spans="1:18" x14ac:dyDescent="0.2">
      <c r="A8" s="111">
        <v>1112</v>
      </c>
      <c r="B8" s="112" t="s">
        <v>46</v>
      </c>
      <c r="C8" s="113">
        <f>BS!C19</f>
        <v>0</v>
      </c>
      <c r="E8" s="111" t="s">
        <v>132</v>
      </c>
      <c r="F8" s="112" t="s">
        <v>153</v>
      </c>
      <c r="G8" s="113" t="str">
        <f>IF(TITLE!$C$21="Mois",BUD!C18,IF(TITLE!$C$21="Trimestre",SUM(BUD!C18:E18),IF(TITLE!$C$21="Semestre",SUM(BUD!C18:H18),IF(TITLE!$C$21="Année",BUD!P18,""))))</f>
        <v/>
      </c>
      <c r="H8" s="113" t="str">
        <f>IF(TITLE!$C$21="Mois",BUD!D18,IF(TITLE!$C$21="Trimestre",SUM(BUD!F18:H18),IF(TITLE!$C$21="Semestre",SUM(BUD!I18:N18),"")))</f>
        <v/>
      </c>
      <c r="I8" s="113" t="str">
        <f>IF(TITLE!$C$21="Mois",BUD!E18,IF(TITLE!$C$21="Trimestre",SUM(BUD!I18:K18),""))</f>
        <v/>
      </c>
      <c r="J8" s="113" t="str">
        <f>IF(TITLE!$C$21="Mois",BUD!F18,IF(TITLE!$C$21="Trimestre",SUM(BUD!L18:N18),""))</f>
        <v/>
      </c>
      <c r="K8" s="113" t="str">
        <f>IF(TITLE!$C$21="Mois",BUD!G18,"")</f>
        <v/>
      </c>
      <c r="L8" s="113" t="str">
        <f>IF(TITLE!$C$21="Mois",BUD!H18,"")</f>
        <v/>
      </c>
      <c r="M8" s="113" t="str">
        <f>IF(TITLE!$C$21="Mois",BUD!I18,"")</f>
        <v/>
      </c>
      <c r="N8" s="113" t="str">
        <f>IF(TITLE!$C$21="Mois",BUD!J18,"")</f>
        <v/>
      </c>
      <c r="O8" s="113" t="str">
        <f>IF(TITLE!$C$21="Mois",BUD!K18,"")</f>
        <v/>
      </c>
      <c r="P8" s="113" t="str">
        <f>IF(TITLE!$C$21="Mois",BUD!L18,"")</f>
        <v/>
      </c>
      <c r="Q8" s="113" t="str">
        <f>IF(TITLE!$C$21="Mois",BUD!M18,"")</f>
        <v/>
      </c>
      <c r="R8" s="113" t="str">
        <f>IF(TITLE!$C$21="Mois",BUD!N18,"")</f>
        <v/>
      </c>
    </row>
    <row r="9" spans="1:18" x14ac:dyDescent="0.2">
      <c r="A9" s="111">
        <v>1113</v>
      </c>
      <c r="B9" s="112" t="s">
        <v>115</v>
      </c>
      <c r="C9" s="113">
        <f>BS!C20</f>
        <v>0</v>
      </c>
      <c r="E9" s="111" t="s">
        <v>133</v>
      </c>
      <c r="F9" s="112" t="s">
        <v>154</v>
      </c>
      <c r="G9" s="113" t="str">
        <f>IF(TITLE!$C$21="Mois",BUD!C19,IF(TITLE!$C$21="Trimestre",SUM(BUD!C19:E19),IF(TITLE!$C$21="Semestre",SUM(BUD!C19:H19),IF(TITLE!$C$21="Année",BUD!P19,""))))</f>
        <v/>
      </c>
      <c r="H9" s="113" t="str">
        <f>IF(TITLE!$C$21="Mois",BUD!D19,IF(TITLE!$C$21="Trimestre",SUM(BUD!F19:H19),IF(TITLE!$C$21="Semestre",SUM(BUD!I19:N19),"")))</f>
        <v/>
      </c>
      <c r="I9" s="113" t="str">
        <f>IF(TITLE!$C$21="Mois",BUD!E19,IF(TITLE!$C$21="Trimestre",SUM(BUD!I19:K19),""))</f>
        <v/>
      </c>
      <c r="J9" s="113" t="str">
        <f>IF(TITLE!$C$21="Mois",BUD!F19,IF(TITLE!$C$21="Trimestre",SUM(BUD!L19:N19),""))</f>
        <v/>
      </c>
      <c r="K9" s="113" t="str">
        <f>IF(TITLE!$C$21="Mois",BUD!G19,"")</f>
        <v/>
      </c>
      <c r="L9" s="113" t="str">
        <f>IF(TITLE!$C$21="Mois",BUD!H19,"")</f>
        <v/>
      </c>
      <c r="M9" s="113" t="str">
        <f>IF(TITLE!$C$21="Mois",BUD!I19,"")</f>
        <v/>
      </c>
      <c r="N9" s="113" t="str">
        <f>IF(TITLE!$C$21="Mois",BUD!J19,"")</f>
        <v/>
      </c>
      <c r="O9" s="113" t="str">
        <f>IF(TITLE!$C$21="Mois",BUD!K19,"")</f>
        <v/>
      </c>
      <c r="P9" s="113" t="str">
        <f>IF(TITLE!$C$21="Mois",BUD!L19,"")</f>
        <v/>
      </c>
      <c r="Q9" s="113" t="str">
        <f>IF(TITLE!$C$21="Mois",BUD!M19,"")</f>
        <v/>
      </c>
      <c r="R9" s="113" t="str">
        <f>IF(TITLE!$C$21="Mois",BUD!N19,"")</f>
        <v/>
      </c>
    </row>
    <row r="10" spans="1:18" x14ac:dyDescent="0.2">
      <c r="A10" s="111">
        <v>1121</v>
      </c>
      <c r="B10" s="112" t="s">
        <v>47</v>
      </c>
      <c r="C10" s="113">
        <f>BS!C21</f>
        <v>0</v>
      </c>
      <c r="E10" s="111" t="s">
        <v>134</v>
      </c>
      <c r="F10" s="112" t="s">
        <v>155</v>
      </c>
      <c r="G10" s="113" t="str">
        <f>IF(TITLE!$C$21="Mois",BUD!C24,IF(TITLE!$C$21="Trimestre",SUM(BUD!C24:E24),IF(TITLE!$C$21="Semestre",SUM(BUD!C24:H24),IF(TITLE!$C$21="Année",BUD!P24,""))))</f>
        <v/>
      </c>
      <c r="H10" s="113" t="str">
        <f>IF(TITLE!$C$21="Mois",BUD!D24,IF(TITLE!$C$21="Trimestre",SUM(BUD!F24:H24),IF(TITLE!$C$21="Semestre",SUM(BUD!I24:N24),"")))</f>
        <v/>
      </c>
      <c r="I10" s="113" t="str">
        <f>IF(TITLE!$C$21="Mois",BUD!E24,IF(TITLE!$C$21="Trimestre",SUM(BUD!I24:K24),""))</f>
        <v/>
      </c>
      <c r="J10" s="113" t="str">
        <f>IF(TITLE!$C$21="Mois",BUD!F24,IF(TITLE!$C$21="Trimestre",SUM(BUD!L24:N24),""))</f>
        <v/>
      </c>
      <c r="K10" s="113" t="str">
        <f>IF(TITLE!$C$21="Mois",BUD!G24,"")</f>
        <v/>
      </c>
      <c r="L10" s="113" t="str">
        <f>IF(TITLE!$C$21="Mois",BUD!H24,"")</f>
        <v/>
      </c>
      <c r="M10" s="113" t="str">
        <f>IF(TITLE!$C$21="Mois",BUD!I24,"")</f>
        <v/>
      </c>
      <c r="N10" s="113" t="str">
        <f>IF(TITLE!$C$21="Mois",BUD!J24,"")</f>
        <v/>
      </c>
      <c r="O10" s="113" t="str">
        <f>IF(TITLE!$C$21="Mois",BUD!K24,"")</f>
        <v/>
      </c>
      <c r="P10" s="113" t="str">
        <f>IF(TITLE!$C$21="Mois",BUD!L24,"")</f>
        <v/>
      </c>
      <c r="Q10" s="113" t="str">
        <f>IF(TITLE!$C$21="Mois",BUD!M24,"")</f>
        <v/>
      </c>
      <c r="R10" s="113" t="str">
        <f>IF(TITLE!$C$21="Mois",BUD!N24,"")</f>
        <v/>
      </c>
    </row>
    <row r="11" spans="1:18" x14ac:dyDescent="0.2">
      <c r="A11" s="111">
        <v>1122</v>
      </c>
      <c r="B11" s="112" t="s">
        <v>48</v>
      </c>
      <c r="C11" s="113">
        <f>BS!C22</f>
        <v>0</v>
      </c>
      <c r="E11" s="111" t="s">
        <v>135</v>
      </c>
      <c r="F11" s="112" t="s">
        <v>156</v>
      </c>
      <c r="G11" s="113" t="str">
        <f>IF(TITLE!$C$21="Mois",BUD!C25,IF(TITLE!$C$21="Trimestre",SUM(BUD!C25:E25),IF(TITLE!$C$21="Semestre",SUM(BUD!C25:H25),IF(TITLE!$C$21="Année",BUD!P25,""))))</f>
        <v/>
      </c>
      <c r="H11" s="113" t="str">
        <f>IF(TITLE!$C$21="Mois",BUD!D25,IF(TITLE!$C$21="Trimestre",SUM(BUD!F25:H25),IF(TITLE!$C$21="Semestre",SUM(BUD!I25:N25),"")))</f>
        <v/>
      </c>
      <c r="I11" s="113" t="str">
        <f>IF(TITLE!$C$21="Mois",BUD!E25,IF(TITLE!$C$21="Trimestre",SUM(BUD!I25:K25),""))</f>
        <v/>
      </c>
      <c r="J11" s="113" t="str">
        <f>IF(TITLE!$C$21="Mois",BUD!F25,IF(TITLE!$C$21="Trimestre",SUM(BUD!L25:N25),""))</f>
        <v/>
      </c>
      <c r="K11" s="113" t="str">
        <f>IF(TITLE!$C$21="Mois",BUD!G25,"")</f>
        <v/>
      </c>
      <c r="L11" s="113" t="str">
        <f>IF(TITLE!$C$21="Mois",BUD!H25,"")</f>
        <v/>
      </c>
      <c r="M11" s="113" t="str">
        <f>IF(TITLE!$C$21="Mois",BUD!I25,"")</f>
        <v/>
      </c>
      <c r="N11" s="113" t="str">
        <f>IF(TITLE!$C$21="Mois",BUD!J25,"")</f>
        <v/>
      </c>
      <c r="O11" s="113" t="str">
        <f>IF(TITLE!$C$21="Mois",BUD!K25,"")</f>
        <v/>
      </c>
      <c r="P11" s="113" t="str">
        <f>IF(TITLE!$C$21="Mois",BUD!L25,"")</f>
        <v/>
      </c>
      <c r="Q11" s="113" t="str">
        <f>IF(TITLE!$C$21="Mois",BUD!M25,"")</f>
        <v/>
      </c>
      <c r="R11" s="113" t="str">
        <f>IF(TITLE!$C$21="Mois",BUD!N25,"")</f>
        <v/>
      </c>
    </row>
    <row r="12" spans="1:18" x14ac:dyDescent="0.2">
      <c r="A12" s="111">
        <v>1123</v>
      </c>
      <c r="B12" s="112" t="s">
        <v>116</v>
      </c>
      <c r="C12" s="113">
        <f>BS!C23</f>
        <v>0</v>
      </c>
      <c r="E12" s="111" t="s">
        <v>136</v>
      </c>
      <c r="F12" s="112" t="s">
        <v>157</v>
      </c>
      <c r="G12" s="113" t="str">
        <f>IF(TITLE!$C$21="Mois",BUD!C26,IF(TITLE!$C$21="Trimestre",SUM(BUD!C26:E26),IF(TITLE!$C$21="Semestre",SUM(BUD!C26:H26),IF(TITLE!$C$21="Année",BUD!P26,""))))</f>
        <v/>
      </c>
      <c r="H12" s="113" t="str">
        <f>IF(TITLE!$C$21="Mois",BUD!D26,IF(TITLE!$C$21="Trimestre",SUM(BUD!F26:H26),IF(TITLE!$C$21="Semestre",SUM(BUD!I26:N26),"")))</f>
        <v/>
      </c>
      <c r="I12" s="113" t="str">
        <f>IF(TITLE!$C$21="Mois",BUD!E26,IF(TITLE!$C$21="Trimestre",SUM(BUD!I26:K26),""))</f>
        <v/>
      </c>
      <c r="J12" s="113" t="str">
        <f>IF(TITLE!$C$21="Mois",BUD!F26,IF(TITLE!$C$21="Trimestre",SUM(BUD!L26:N26),""))</f>
        <v/>
      </c>
      <c r="K12" s="113" t="str">
        <f>IF(TITLE!$C$21="Mois",BUD!G26,"")</f>
        <v/>
      </c>
      <c r="L12" s="113" t="str">
        <f>IF(TITLE!$C$21="Mois",BUD!H26,"")</f>
        <v/>
      </c>
      <c r="M12" s="113" t="str">
        <f>IF(TITLE!$C$21="Mois",BUD!I26,"")</f>
        <v/>
      </c>
      <c r="N12" s="113" t="str">
        <f>IF(TITLE!$C$21="Mois",BUD!J26,"")</f>
        <v/>
      </c>
      <c r="O12" s="113" t="str">
        <f>IF(TITLE!$C$21="Mois",BUD!K26,"")</f>
        <v/>
      </c>
      <c r="P12" s="113" t="str">
        <f>IF(TITLE!$C$21="Mois",BUD!L26,"")</f>
        <v/>
      </c>
      <c r="Q12" s="113" t="str">
        <f>IF(TITLE!$C$21="Mois",BUD!M26,"")</f>
        <v/>
      </c>
      <c r="R12" s="113" t="str">
        <f>IF(TITLE!$C$21="Mois",BUD!N26,"")</f>
        <v/>
      </c>
    </row>
    <row r="13" spans="1:18" x14ac:dyDescent="0.2">
      <c r="A13" s="111">
        <v>1141</v>
      </c>
      <c r="B13" s="112" t="s">
        <v>49</v>
      </c>
      <c r="C13" s="113">
        <f>BS!C24</f>
        <v>0</v>
      </c>
      <c r="E13" s="111" t="s">
        <v>137</v>
      </c>
      <c r="F13" s="112" t="s">
        <v>158</v>
      </c>
      <c r="G13" s="113" t="str">
        <f>IF(TITLE!$C$21="Mois",-BUD!C31,IF(TITLE!$C$21="Trimestre",-SUM(BUD!C31:E31),IF(TITLE!$C$21="Semestre",-SUM(BUD!C31:H31),IF(TITLE!$C$21="Année",-BUD!P31,""))))</f>
        <v/>
      </c>
      <c r="H13" s="113" t="str">
        <f>IF(TITLE!$C$21="Mois",-BUD!D31,IF(TITLE!$C$21="Trimestre",-SUM(BUD!F31:H31),IF(TITLE!$C$21="Semestre",-SUM(BUD!I31:N31),"")))</f>
        <v/>
      </c>
      <c r="I13" s="113" t="str">
        <f>IF(TITLE!$C$21="Mois",-BUD!E31,IF(TITLE!$C$21="Trimestre",-SUM(BUD!I31:K31),""))</f>
        <v/>
      </c>
      <c r="J13" s="113" t="str">
        <f>IF(TITLE!$C$21="Mois",-BUD!F31,IF(TITLE!$C$21="Trimestre",-SUM(BUD!L31:N31),""))</f>
        <v/>
      </c>
      <c r="K13" s="113" t="str">
        <f>IF(TITLE!$C$21="Mois",-BUD!G31,"")</f>
        <v/>
      </c>
      <c r="L13" s="113" t="str">
        <f>IF(TITLE!$C$21="Mois",-BUD!H31,"")</f>
        <v/>
      </c>
      <c r="M13" s="113" t="str">
        <f>IF(TITLE!$C$21="Mois",-BUD!I31,"")</f>
        <v/>
      </c>
      <c r="N13" s="113" t="str">
        <f>IF(TITLE!$C$21="Mois",-BUD!J31,"")</f>
        <v/>
      </c>
      <c r="O13" s="113" t="str">
        <f>IF(TITLE!$C$21="Mois",-BUD!K31,"")</f>
        <v/>
      </c>
      <c r="P13" s="113" t="str">
        <f>IF(TITLE!$C$21="Mois",-BUD!L31,"")</f>
        <v/>
      </c>
      <c r="Q13" s="113" t="str">
        <f>IF(TITLE!$C$21="Mois",-BUD!M31,"")</f>
        <v/>
      </c>
      <c r="R13" s="113" t="str">
        <f>IF(TITLE!$C$21="Mois",-BUD!N31,"")</f>
        <v/>
      </c>
    </row>
    <row r="14" spans="1:18" x14ac:dyDescent="0.2">
      <c r="A14" s="111">
        <v>1181</v>
      </c>
      <c r="B14" s="112" t="s">
        <v>50</v>
      </c>
      <c r="C14" s="113">
        <f>BS!C25</f>
        <v>0</v>
      </c>
      <c r="E14" s="111" t="s">
        <v>138</v>
      </c>
      <c r="F14" s="112" t="s">
        <v>159</v>
      </c>
      <c r="G14" s="113" t="str">
        <f>IF(TITLE!$C$21="Mois",-BUD!C32,IF(TITLE!$C$21="Trimestre",-SUM(BUD!C32:E32),IF(TITLE!$C$21="Semestre",-SUM(BUD!C32:H32),IF(TITLE!$C$21="Année",-BUD!P32,""))))</f>
        <v/>
      </c>
      <c r="H14" s="113" t="str">
        <f>IF(TITLE!$C$21="Mois",-BUD!D32,IF(TITLE!$C$21="Trimestre",-SUM(BUD!F32:H32),IF(TITLE!$C$21="Semestre",-SUM(BUD!I32:N32),"")))</f>
        <v/>
      </c>
      <c r="I14" s="113" t="str">
        <f>IF(TITLE!$C$21="Mois",-BUD!E32,IF(TITLE!$C$21="Trimestre",-SUM(BUD!I32:K32),""))</f>
        <v/>
      </c>
      <c r="J14" s="113" t="str">
        <f>IF(TITLE!$C$21="Mois",-BUD!F32,IF(TITLE!$C$21="Trimestre",-SUM(BUD!L32:N32),""))</f>
        <v/>
      </c>
      <c r="K14" s="113" t="str">
        <f>IF(TITLE!$C$21="Mois",-BUD!G32,"")</f>
        <v/>
      </c>
      <c r="L14" s="113" t="str">
        <f>IF(TITLE!$C$21="Mois",-BUD!H32,"")</f>
        <v/>
      </c>
      <c r="M14" s="113" t="str">
        <f>IF(TITLE!$C$21="Mois",-BUD!I32,"")</f>
        <v/>
      </c>
      <c r="N14" s="113" t="str">
        <f>IF(TITLE!$C$21="Mois",-BUD!J32,"")</f>
        <v/>
      </c>
      <c r="O14" s="113" t="str">
        <f>IF(TITLE!$C$21="Mois",-BUD!K32,"")</f>
        <v/>
      </c>
      <c r="P14" s="113" t="str">
        <f>IF(TITLE!$C$21="Mois",-BUD!L32,"")</f>
        <v/>
      </c>
      <c r="Q14" s="113" t="str">
        <f>IF(TITLE!$C$21="Mois",-BUD!M32,"")</f>
        <v/>
      </c>
      <c r="R14" s="113" t="str">
        <f>IF(TITLE!$C$21="Mois",-BUD!N32,"")</f>
        <v/>
      </c>
    </row>
    <row r="15" spans="1:18" x14ac:dyDescent="0.2">
      <c r="A15" s="111">
        <v>1401</v>
      </c>
      <c r="B15" s="112" t="s">
        <v>51</v>
      </c>
      <c r="C15" s="113">
        <f>BS!C29</f>
        <v>0</v>
      </c>
      <c r="E15" s="111" t="s">
        <v>139</v>
      </c>
      <c r="F15" s="112" t="s">
        <v>160</v>
      </c>
      <c r="G15" s="113" t="str">
        <f>IF(TITLE!$C$21="Mois",-BUD!C33,IF(TITLE!$C$21="Trimestre",-SUM(BUD!C33:E33),IF(TITLE!$C$21="Semestre",-SUM(BUD!C33:H33),IF(TITLE!$C$21="Année",-BUD!P33,""))))</f>
        <v/>
      </c>
      <c r="H15" s="113" t="str">
        <f>IF(TITLE!$C$21="Mois",-BUD!D33,IF(TITLE!$C$21="Trimestre",-SUM(BUD!F33:H33),IF(TITLE!$C$21="Semestre",-SUM(BUD!I33:N33),"")))</f>
        <v/>
      </c>
      <c r="I15" s="113" t="str">
        <f>IF(TITLE!$C$21="Mois",-BUD!E33,IF(TITLE!$C$21="Trimestre",-SUM(BUD!I33:K33),""))</f>
        <v/>
      </c>
      <c r="J15" s="113" t="str">
        <f>IF(TITLE!$C$21="Mois",-BUD!F33,IF(TITLE!$C$21="Trimestre",-SUM(BUD!L33:N33),""))</f>
        <v/>
      </c>
      <c r="K15" s="113" t="str">
        <f>IF(TITLE!$C$21="Mois",-BUD!G33,"")</f>
        <v/>
      </c>
      <c r="L15" s="113" t="str">
        <f>IF(TITLE!$C$21="Mois",-BUD!H33,"")</f>
        <v/>
      </c>
      <c r="M15" s="113" t="str">
        <f>IF(TITLE!$C$21="Mois",-BUD!I33,"")</f>
        <v/>
      </c>
      <c r="N15" s="113" t="str">
        <f>IF(TITLE!$C$21="Mois",-BUD!J33,"")</f>
        <v/>
      </c>
      <c r="O15" s="113" t="str">
        <f>IF(TITLE!$C$21="Mois",-BUD!K33,"")</f>
        <v/>
      </c>
      <c r="P15" s="113" t="str">
        <f>IF(TITLE!$C$21="Mois",-BUD!L33,"")</f>
        <v/>
      </c>
      <c r="Q15" s="113" t="str">
        <f>IF(TITLE!$C$21="Mois",-BUD!M33,"")</f>
        <v/>
      </c>
      <c r="R15" s="113" t="str">
        <f>IF(TITLE!$C$21="Mois",-BUD!N33,"")</f>
        <v/>
      </c>
    </row>
    <row r="16" spans="1:18" x14ac:dyDescent="0.2">
      <c r="A16" s="111">
        <v>1402</v>
      </c>
      <c r="B16" s="112" t="s">
        <v>90</v>
      </c>
      <c r="C16" s="113">
        <f>BS!C30</f>
        <v>0</v>
      </c>
      <c r="E16" s="111" t="s">
        <v>140</v>
      </c>
      <c r="F16" s="112" t="s">
        <v>161</v>
      </c>
      <c r="G16" s="113" t="str">
        <f>IF(TITLE!$C$21="Mois",-BUD!C34,IF(TITLE!$C$21="Trimestre",-SUM(BUD!C34:E34),IF(TITLE!$C$21="Semestre",-SUM(BUD!C34:H34),IF(TITLE!$C$21="Année",-BUD!P34,""))))</f>
        <v/>
      </c>
      <c r="H16" s="113" t="str">
        <f>IF(TITLE!$C$21="Mois",-BUD!D34,IF(TITLE!$C$21="Trimestre",-SUM(BUD!F34:H34),IF(TITLE!$C$21="Semestre",-SUM(BUD!I34:N34),"")))</f>
        <v/>
      </c>
      <c r="I16" s="113" t="str">
        <f>IF(TITLE!$C$21="Mois",-BUD!E34,IF(TITLE!$C$21="Trimestre",-SUM(BUD!I34:K34),""))</f>
        <v/>
      </c>
      <c r="J16" s="113" t="str">
        <f>IF(TITLE!$C$21="Mois",-BUD!F34,IF(TITLE!$C$21="Trimestre",-SUM(BUD!L34:N34),""))</f>
        <v/>
      </c>
      <c r="K16" s="113" t="str">
        <f>IF(TITLE!$C$21="Mois",-BUD!G34,"")</f>
        <v/>
      </c>
      <c r="L16" s="113" t="str">
        <f>IF(TITLE!$C$21="Mois",-BUD!H34,"")</f>
        <v/>
      </c>
      <c r="M16" s="113" t="str">
        <f>IF(TITLE!$C$21="Mois",-BUD!I34,"")</f>
        <v/>
      </c>
      <c r="N16" s="113" t="str">
        <f>IF(TITLE!$C$21="Mois",-BUD!J34,"")</f>
        <v/>
      </c>
      <c r="O16" s="113" t="str">
        <f>IF(TITLE!$C$21="Mois",-BUD!K34,"")</f>
        <v/>
      </c>
      <c r="P16" s="113" t="str">
        <f>IF(TITLE!$C$21="Mois",-BUD!L34,"")</f>
        <v/>
      </c>
      <c r="Q16" s="113" t="str">
        <f>IF(TITLE!$C$21="Mois",-BUD!M34,"")</f>
        <v/>
      </c>
      <c r="R16" s="113" t="str">
        <f>IF(TITLE!$C$21="Mois",-BUD!N34,"")</f>
        <v/>
      </c>
    </row>
    <row r="17" spans="1:18" x14ac:dyDescent="0.2">
      <c r="A17" s="111">
        <v>1411</v>
      </c>
      <c r="B17" s="112" t="s">
        <v>89</v>
      </c>
      <c r="C17" s="113">
        <f>BS!C32</f>
        <v>0</v>
      </c>
      <c r="E17" s="111" t="s">
        <v>141</v>
      </c>
      <c r="F17" s="112" t="s">
        <v>162</v>
      </c>
      <c r="G17" s="113" t="str">
        <f>IF(TITLE!$C$21="Mois",-BUD!C35,IF(TITLE!$C$21="Trimestre",-SUM(BUD!C35:E35),IF(TITLE!$C$21="Semestre",-SUM(BUD!C35:H35),IF(TITLE!$C$21="Année",-BUD!P35,""))))</f>
        <v/>
      </c>
      <c r="H17" s="113" t="str">
        <f>IF(TITLE!$C$21="Mois",-BUD!D35,IF(TITLE!$C$21="Trimestre",-SUM(BUD!F35:H35),IF(TITLE!$C$21="Semestre",-SUM(BUD!I35:N35),"")))</f>
        <v/>
      </c>
      <c r="I17" s="113" t="str">
        <f>IF(TITLE!$C$21="Mois",-BUD!E35,IF(TITLE!$C$21="Trimestre",-SUM(BUD!I35:K35),""))</f>
        <v/>
      </c>
      <c r="J17" s="113" t="str">
        <f>IF(TITLE!$C$21="Mois",-BUD!F35,IF(TITLE!$C$21="Trimestre",-SUM(BUD!L35:N35),""))</f>
        <v/>
      </c>
      <c r="K17" s="113" t="str">
        <f>IF(TITLE!$C$21="Mois",-BUD!G35,"")</f>
        <v/>
      </c>
      <c r="L17" s="113" t="str">
        <f>IF(TITLE!$C$21="Mois",-BUD!H35,"")</f>
        <v/>
      </c>
      <c r="M17" s="113" t="str">
        <f>IF(TITLE!$C$21="Mois",-BUD!I35,"")</f>
        <v/>
      </c>
      <c r="N17" s="113" t="str">
        <f>IF(TITLE!$C$21="Mois",-BUD!J35,"")</f>
        <v/>
      </c>
      <c r="O17" s="113" t="str">
        <f>IF(TITLE!$C$21="Mois",-BUD!K35,"")</f>
        <v/>
      </c>
      <c r="P17" s="113" t="str">
        <f>IF(TITLE!$C$21="Mois",-BUD!L35,"")</f>
        <v/>
      </c>
      <c r="Q17" s="113" t="str">
        <f>IF(TITLE!$C$21="Mois",-BUD!M35,"")</f>
        <v/>
      </c>
      <c r="R17" s="113" t="str">
        <f>IF(TITLE!$C$21="Mois",-BUD!N35,"")</f>
        <v/>
      </c>
    </row>
    <row r="18" spans="1:18" x14ac:dyDescent="0.2">
      <c r="A18" s="111">
        <v>1412</v>
      </c>
      <c r="B18" s="112" t="s">
        <v>88</v>
      </c>
      <c r="C18" s="113">
        <f>BS!C33</f>
        <v>0</v>
      </c>
      <c r="E18" s="111" t="s">
        <v>142</v>
      </c>
      <c r="F18" s="112" t="s">
        <v>163</v>
      </c>
      <c r="G18" s="113" t="str">
        <f>IF(TITLE!$C$21="Mois",-BUD!C40,IF(TITLE!$C$21="Trimestre",-SUM(BUD!C40:E40),IF(TITLE!$C$21="Semestre",-SUM(BUD!C40:H40),IF(TITLE!$C$21="Année",-BUD!P40,""))))</f>
        <v/>
      </c>
      <c r="H18" s="113" t="str">
        <f>IF(TITLE!$C$21="Mois",-BUD!D40,IF(TITLE!$C$21="Trimestre",-SUM(BUD!F40:H40),IF(TITLE!$C$21="Semestre",-SUM(BUD!I40:N40),"")))</f>
        <v/>
      </c>
      <c r="I18" s="113" t="str">
        <f>IF(TITLE!$C$21="Mois",-BUD!E40,IF(TITLE!$C$21="Trimestre",-SUM(BUD!I40:K40),""))</f>
        <v/>
      </c>
      <c r="J18" s="113" t="str">
        <f>IF(TITLE!$C$21="Mois",-BUD!F40,IF(TITLE!$C$21="Trimestre",-SUM(BUD!L40:N40),""))</f>
        <v/>
      </c>
      <c r="K18" s="113" t="str">
        <f>IF(TITLE!$C$21="Mois",-BUD!G40,"")</f>
        <v/>
      </c>
      <c r="L18" s="113" t="str">
        <f>IF(TITLE!$C$21="Mois",-BUD!H40,"")</f>
        <v/>
      </c>
      <c r="M18" s="113" t="str">
        <f>IF(TITLE!$C$21="Mois",-BUD!I40,"")</f>
        <v/>
      </c>
      <c r="N18" s="113" t="str">
        <f>IF(TITLE!$C$21="Mois",-BUD!J40,"")</f>
        <v/>
      </c>
      <c r="O18" s="113" t="str">
        <f>IF(TITLE!$C$21="Mois",-BUD!K40,"")</f>
        <v/>
      </c>
      <c r="P18" s="113" t="str">
        <f>IF(TITLE!$C$21="Mois",-BUD!L40,"")</f>
        <v/>
      </c>
      <c r="Q18" s="113" t="str">
        <f>IF(TITLE!$C$21="Mois",-BUD!M40,"")</f>
        <v/>
      </c>
      <c r="R18" s="113" t="str">
        <f>IF(TITLE!$C$21="Mois",-BUD!N40,"")</f>
        <v/>
      </c>
    </row>
    <row r="19" spans="1:18" x14ac:dyDescent="0.2">
      <c r="A19" s="111">
        <v>1421</v>
      </c>
      <c r="B19" s="112" t="s">
        <v>87</v>
      </c>
      <c r="C19" s="113">
        <f>BS!C35</f>
        <v>0</v>
      </c>
      <c r="E19" s="111" t="s">
        <v>143</v>
      </c>
      <c r="F19" s="112" t="s">
        <v>164</v>
      </c>
      <c r="G19" s="113" t="str">
        <f>IF(TITLE!$C$21="Mois",-BUD!C41,IF(TITLE!$C$21="Trimestre",-SUM(BUD!C41:E41),IF(TITLE!$C$21="Semestre",-SUM(BUD!C41:H41),IF(TITLE!$C$21="Année",-BUD!P41,""))))</f>
        <v/>
      </c>
      <c r="H19" s="113" t="str">
        <f>IF(TITLE!$C$21="Mois",-BUD!D41,IF(TITLE!$C$21="Trimestre",-SUM(BUD!F41:H41),IF(TITLE!$C$21="Semestre",-SUM(BUD!I41:N41),"")))</f>
        <v/>
      </c>
      <c r="I19" s="113" t="str">
        <f>IF(TITLE!$C$21="Mois",-BUD!E41,IF(TITLE!$C$21="Trimestre",-SUM(BUD!I41:K41),""))</f>
        <v/>
      </c>
      <c r="J19" s="113" t="str">
        <f>IF(TITLE!$C$21="Mois",-BUD!F41,IF(TITLE!$C$21="Trimestre",-SUM(BUD!L41:N41),""))</f>
        <v/>
      </c>
      <c r="K19" s="113" t="str">
        <f>IF(TITLE!$C$21="Mois",-BUD!G41,"")</f>
        <v/>
      </c>
      <c r="L19" s="113" t="str">
        <f>IF(TITLE!$C$21="Mois",-BUD!H41,"")</f>
        <v/>
      </c>
      <c r="M19" s="113" t="str">
        <f>IF(TITLE!$C$21="Mois",-BUD!I41,"")</f>
        <v/>
      </c>
      <c r="N19" s="113" t="str">
        <f>IF(TITLE!$C$21="Mois",-BUD!J41,"")</f>
        <v/>
      </c>
      <c r="O19" s="113" t="str">
        <f>IF(TITLE!$C$21="Mois",-BUD!K41,"")</f>
        <v/>
      </c>
      <c r="P19" s="113" t="str">
        <f>IF(TITLE!$C$21="Mois",-BUD!L41,"")</f>
        <v/>
      </c>
      <c r="Q19" s="113" t="str">
        <f>IF(TITLE!$C$21="Mois",-BUD!M41,"")</f>
        <v/>
      </c>
      <c r="R19" s="113" t="str">
        <f>IF(TITLE!$C$21="Mois",-BUD!N41,"")</f>
        <v/>
      </c>
    </row>
    <row r="20" spans="1:18" x14ac:dyDescent="0.2">
      <c r="A20" s="111">
        <v>1422</v>
      </c>
      <c r="B20" s="112" t="s">
        <v>86</v>
      </c>
      <c r="C20" s="113">
        <f>BS!C36</f>
        <v>0</v>
      </c>
      <c r="E20" s="111" t="s">
        <v>144</v>
      </c>
      <c r="F20" s="112" t="s">
        <v>165</v>
      </c>
      <c r="G20" s="113" t="str">
        <f>IF(TITLE!$C$21="Mois",-BUD!C42,IF(TITLE!$C$21="Trimestre",-SUM(BUD!C42:E42),IF(TITLE!$C$21="Semestre",-SUM(BUD!C42:H42),IF(TITLE!$C$21="Année",-BUD!P42,""))))</f>
        <v/>
      </c>
      <c r="H20" s="113" t="str">
        <f>IF(TITLE!$C$21="Mois",-BUD!D42,IF(TITLE!$C$21="Trimestre",-SUM(BUD!F42:H42),IF(TITLE!$C$21="Semestre",-SUM(BUD!I42:N42),"")))</f>
        <v/>
      </c>
      <c r="I20" s="113" t="str">
        <f>IF(TITLE!$C$21="Mois",-BUD!E42,IF(TITLE!$C$21="Trimestre",-SUM(BUD!I42:K42),""))</f>
        <v/>
      </c>
      <c r="J20" s="113" t="str">
        <f>IF(TITLE!$C$21="Mois",-BUD!F42,IF(TITLE!$C$21="Trimestre",-SUM(BUD!L42:N42),""))</f>
        <v/>
      </c>
      <c r="K20" s="113" t="str">
        <f>IF(TITLE!$C$21="Mois",-BUD!G42,"")</f>
        <v/>
      </c>
      <c r="L20" s="113" t="str">
        <f>IF(TITLE!$C$21="Mois",-BUD!H42,"")</f>
        <v/>
      </c>
      <c r="M20" s="113" t="str">
        <f>IF(TITLE!$C$21="Mois",-BUD!I42,"")</f>
        <v/>
      </c>
      <c r="N20" s="113" t="str">
        <f>IF(TITLE!$C$21="Mois",-BUD!J42,"")</f>
        <v/>
      </c>
      <c r="O20" s="113" t="str">
        <f>IF(TITLE!$C$21="Mois",-BUD!K42,"")</f>
        <v/>
      </c>
      <c r="P20" s="113" t="str">
        <f>IF(TITLE!$C$21="Mois",-BUD!L42,"")</f>
        <v/>
      </c>
      <c r="Q20" s="113" t="str">
        <f>IF(TITLE!$C$21="Mois",-BUD!M42,"")</f>
        <v/>
      </c>
      <c r="R20" s="113" t="str">
        <f>IF(TITLE!$C$21="Mois",-BUD!N42,"")</f>
        <v/>
      </c>
    </row>
    <row r="21" spans="1:18" x14ac:dyDescent="0.2">
      <c r="A21" s="111">
        <v>1431</v>
      </c>
      <c r="B21" s="112" t="s">
        <v>85</v>
      </c>
      <c r="C21" s="113">
        <f>BS!C38</f>
        <v>0</v>
      </c>
      <c r="E21" s="111" t="s">
        <v>145</v>
      </c>
      <c r="F21" s="112" t="s">
        <v>166</v>
      </c>
      <c r="G21" s="113" t="str">
        <f>IF(TITLE!$C$21="Mois",-BUD!C43,IF(TITLE!$C$21="Trimestre",-SUM(BUD!C43:E43),IF(TITLE!$C$21="Semestre",-SUM(BUD!C43:H43),IF(TITLE!$C$21="Année",-BUD!P43,""))))</f>
        <v/>
      </c>
      <c r="H21" s="113" t="str">
        <f>IF(TITLE!$C$21="Mois",-BUD!D43,IF(TITLE!$C$21="Trimestre",-SUM(BUD!F43:H43),IF(TITLE!$C$21="Semestre",-SUM(BUD!I43:N43),"")))</f>
        <v/>
      </c>
      <c r="I21" s="113" t="str">
        <f>IF(TITLE!$C$21="Mois",-BUD!E43,IF(TITLE!$C$21="Trimestre",-SUM(BUD!I43:K43),""))</f>
        <v/>
      </c>
      <c r="J21" s="113" t="str">
        <f>IF(TITLE!$C$21="Mois",-BUD!F43,IF(TITLE!$C$21="Trimestre",-SUM(BUD!L43:N43),""))</f>
        <v/>
      </c>
      <c r="K21" s="113" t="str">
        <f>IF(TITLE!$C$21="Mois",-BUD!G43,"")</f>
        <v/>
      </c>
      <c r="L21" s="113" t="str">
        <f>IF(TITLE!$C$21="Mois",-BUD!H43,"")</f>
        <v/>
      </c>
      <c r="M21" s="113" t="str">
        <f>IF(TITLE!$C$21="Mois",-BUD!I43,"")</f>
        <v/>
      </c>
      <c r="N21" s="113" t="str">
        <f>IF(TITLE!$C$21="Mois",-BUD!J43,"")</f>
        <v/>
      </c>
      <c r="O21" s="113" t="str">
        <f>IF(TITLE!$C$21="Mois",-BUD!K43,"")</f>
        <v/>
      </c>
      <c r="P21" s="113" t="str">
        <f>IF(TITLE!$C$21="Mois",-BUD!L43,"")</f>
        <v/>
      </c>
      <c r="Q21" s="113" t="str">
        <f>IF(TITLE!$C$21="Mois",-BUD!M43,"")</f>
        <v/>
      </c>
      <c r="R21" s="113" t="str">
        <f>IF(TITLE!$C$21="Mois",-BUD!N43,"")</f>
        <v/>
      </c>
    </row>
    <row r="22" spans="1:18" x14ac:dyDescent="0.2">
      <c r="A22" s="111">
        <v>1432</v>
      </c>
      <c r="B22" s="112" t="s">
        <v>84</v>
      </c>
      <c r="C22" s="113">
        <f>BS!C39</f>
        <v>0</v>
      </c>
      <c r="E22" s="111" t="s">
        <v>146</v>
      </c>
      <c r="F22" s="112" t="s">
        <v>167</v>
      </c>
      <c r="G22" s="113" t="str">
        <f>IF(TITLE!$C$21="Mois",-BUD!C44,IF(TITLE!$C$21="Trimestre",-SUM(BUD!C44:E44),IF(TITLE!$C$21="Semestre",-SUM(BUD!C44:H44),IF(TITLE!$C$21="Année",-BUD!P44,""))))</f>
        <v/>
      </c>
      <c r="H22" s="113" t="str">
        <f>IF(TITLE!$C$21="Mois",-BUD!D44,IF(TITLE!$C$21="Trimestre",-SUM(BUD!F44:H44),IF(TITLE!$C$21="Semestre",-SUM(BUD!I44:N44),"")))</f>
        <v/>
      </c>
      <c r="I22" s="113" t="str">
        <f>IF(TITLE!$C$21="Mois",-BUD!E44,IF(TITLE!$C$21="Trimestre",-SUM(BUD!I44:K44),""))</f>
        <v/>
      </c>
      <c r="J22" s="113" t="str">
        <f>IF(TITLE!$C$21="Mois",-BUD!F44,IF(TITLE!$C$21="Trimestre",-SUM(BUD!L44:N44),""))</f>
        <v/>
      </c>
      <c r="K22" s="113" t="str">
        <f>IF(TITLE!$C$21="Mois",-BUD!G44,"")</f>
        <v/>
      </c>
      <c r="L22" s="113" t="str">
        <f>IF(TITLE!$C$21="Mois",-BUD!H44,"")</f>
        <v/>
      </c>
      <c r="M22" s="113" t="str">
        <f>IF(TITLE!$C$21="Mois",-BUD!I44,"")</f>
        <v/>
      </c>
      <c r="N22" s="113" t="str">
        <f>IF(TITLE!$C$21="Mois",-BUD!J44,"")</f>
        <v/>
      </c>
      <c r="O22" s="113" t="str">
        <f>IF(TITLE!$C$21="Mois",-BUD!K44,"")</f>
        <v/>
      </c>
      <c r="P22" s="113" t="str">
        <f>IF(TITLE!$C$21="Mois",-BUD!L44,"")</f>
        <v/>
      </c>
      <c r="Q22" s="113" t="str">
        <f>IF(TITLE!$C$21="Mois",-BUD!M44,"")</f>
        <v/>
      </c>
      <c r="R22" s="113" t="str">
        <f>IF(TITLE!$C$21="Mois",-BUD!N44,"")</f>
        <v/>
      </c>
    </row>
    <row r="23" spans="1:18" x14ac:dyDescent="0.2">
      <c r="A23" s="111">
        <v>1441</v>
      </c>
      <c r="B23" s="112" t="s">
        <v>83</v>
      </c>
      <c r="C23" s="113">
        <f>BS!C41</f>
        <v>0</v>
      </c>
      <c r="E23" s="111" t="s">
        <v>147</v>
      </c>
      <c r="F23" s="112" t="s">
        <v>168</v>
      </c>
      <c r="G23" s="113" t="str">
        <f>IF(TITLE!$C$21="Mois",-BUD!C45,IF(TITLE!$C$21="Trimestre",-SUM(BUD!C45:E45),IF(TITLE!$C$21="Semestre",-SUM(BUD!C45:H45),IF(TITLE!$C$21="Année",-BUD!P45,""))))</f>
        <v/>
      </c>
      <c r="H23" s="113" t="str">
        <f>IF(TITLE!$C$21="Mois",-BUD!D45,IF(TITLE!$C$21="Trimestre",-SUM(BUD!F45:H45),IF(TITLE!$C$21="Semestre",-SUM(BUD!I45:N45),"")))</f>
        <v/>
      </c>
      <c r="I23" s="113" t="str">
        <f>IF(TITLE!$C$21="Mois",-BUD!E45,IF(TITLE!$C$21="Trimestre",-SUM(BUD!I45:K45),""))</f>
        <v/>
      </c>
      <c r="J23" s="113" t="str">
        <f>IF(TITLE!$C$21="Mois",-BUD!F45,IF(TITLE!$C$21="Trimestre",-SUM(BUD!L45:N45),""))</f>
        <v/>
      </c>
      <c r="K23" s="113" t="str">
        <f>IF(TITLE!$C$21="Mois",-BUD!G45,"")</f>
        <v/>
      </c>
      <c r="L23" s="113" t="str">
        <f>IF(TITLE!$C$21="Mois",-BUD!H45,"")</f>
        <v/>
      </c>
      <c r="M23" s="113" t="str">
        <f>IF(TITLE!$C$21="Mois",-BUD!I45,"")</f>
        <v/>
      </c>
      <c r="N23" s="113" t="str">
        <f>IF(TITLE!$C$21="Mois",-BUD!J45,"")</f>
        <v/>
      </c>
      <c r="O23" s="113" t="str">
        <f>IF(TITLE!$C$21="Mois",-BUD!K45,"")</f>
        <v/>
      </c>
      <c r="P23" s="113" t="str">
        <f>IF(TITLE!$C$21="Mois",-BUD!L45,"")</f>
        <v/>
      </c>
      <c r="Q23" s="113" t="str">
        <f>IF(TITLE!$C$21="Mois",-BUD!M45,"")</f>
        <v/>
      </c>
      <c r="R23" s="113" t="str">
        <f>IF(TITLE!$C$21="Mois",-BUD!N45,"")</f>
        <v/>
      </c>
    </row>
    <row r="24" spans="1:18" x14ac:dyDescent="0.2">
      <c r="A24" s="111">
        <v>1442</v>
      </c>
      <c r="B24" s="112" t="s">
        <v>82</v>
      </c>
      <c r="C24" s="113">
        <f>BS!C42</f>
        <v>0</v>
      </c>
      <c r="E24" s="111" t="s">
        <v>148</v>
      </c>
      <c r="F24" s="112" t="s">
        <v>169</v>
      </c>
      <c r="G24" s="113" t="str">
        <f>IF(TITLE!$C$21="Mois",BUD!C49,IF(TITLE!$C$21="Trimestre",SUM(BUD!C49:E49),IF(TITLE!$C$21="Semestre",SUM(BUD!C49:H49),IF(TITLE!$C$21="Année",BUD!P49,""))))</f>
        <v/>
      </c>
      <c r="H24" s="113" t="str">
        <f>IF(TITLE!$C$21="Mois",BUD!D49,IF(TITLE!$C$21="Trimestre",SUM(BUD!F49:H49),IF(TITLE!$C$21="Semestre",SUM(BUD!I49:N49),"")))</f>
        <v/>
      </c>
      <c r="I24" s="113" t="str">
        <f>IF(TITLE!$C$21="Mois",BUD!E49,IF(TITLE!$C$21="Trimestre",SUM(BUD!I49:K49),""))</f>
        <v/>
      </c>
      <c r="J24" s="113" t="str">
        <f>IF(TITLE!$C$21="Mois",BUD!F49,IF(TITLE!$C$21="Trimestre",SUM(BUD!L49:N49),""))</f>
        <v/>
      </c>
      <c r="K24" s="113" t="str">
        <f>IF(TITLE!$C$21="Mois",BUD!G49,"")</f>
        <v/>
      </c>
      <c r="L24" s="113" t="str">
        <f>IF(TITLE!$C$21="Mois",BUD!H49,"")</f>
        <v/>
      </c>
      <c r="M24" s="113" t="str">
        <f>IF(TITLE!$C$21="Mois",BUD!I49,"")</f>
        <v/>
      </c>
      <c r="N24" s="113" t="str">
        <f>IF(TITLE!$C$21="Mois",BUD!J49,"")</f>
        <v/>
      </c>
      <c r="O24" s="113" t="str">
        <f>IF(TITLE!$C$21="Mois",BUD!K49,"")</f>
        <v/>
      </c>
      <c r="P24" s="113" t="str">
        <f>IF(TITLE!$C$21="Mois",BUD!L49,"")</f>
        <v/>
      </c>
      <c r="Q24" s="113" t="str">
        <f>IF(TITLE!$C$21="Mois",BUD!M49,"")</f>
        <v/>
      </c>
      <c r="R24" s="113" t="str">
        <f>IF(TITLE!$C$21="Mois",BUD!N49,"")</f>
        <v/>
      </c>
    </row>
    <row r="25" spans="1:18" ht="13.5" thickBot="1" x14ac:dyDescent="0.25">
      <c r="A25" s="111">
        <v>1471</v>
      </c>
      <c r="B25" s="112" t="s">
        <v>81</v>
      </c>
      <c r="C25" s="113">
        <f>BS!C44</f>
        <v>0</v>
      </c>
      <c r="E25" s="138" t="s">
        <v>149</v>
      </c>
      <c r="F25" s="139" t="s">
        <v>170</v>
      </c>
      <c r="G25" s="140" t="str">
        <f>IF(TITLE!$C$21="Mois",BUD!C50,IF(TITLE!$C$21="Trimestre",SUM(BUD!C50:E50),IF(TITLE!$C$21="Semestre",SUM(BUD!C50:H50),IF(TITLE!$C$21="Année",BUD!P50,""))))</f>
        <v/>
      </c>
      <c r="H25" s="140" t="str">
        <f>IF(TITLE!$C$21="Mois",BUD!D50,IF(TITLE!$C$21="Trimestre",SUM(BUD!F50:H50),IF(TITLE!$C$21="Semestre",SUM(BUD!I50:N50),"")))</f>
        <v/>
      </c>
      <c r="I25" s="140" t="str">
        <f>IF(TITLE!$C$21="Mois",BUD!E50,IF(TITLE!$C$21="Trimestre",SUM(BUD!I50:K50),""))</f>
        <v/>
      </c>
      <c r="J25" s="140" t="str">
        <f>IF(TITLE!$C$21="Mois",BUD!F50,IF(TITLE!$C$21="Trimestre",SUM(BUD!L50:N50),""))</f>
        <v/>
      </c>
      <c r="K25" s="140" t="str">
        <f>IF(TITLE!$C$21="Mois",BUD!G50,"")</f>
        <v/>
      </c>
      <c r="L25" s="140" t="str">
        <f>IF(TITLE!$C$21="Mois",BUD!H50,"")</f>
        <v/>
      </c>
      <c r="M25" s="140" t="str">
        <f>IF(TITLE!$C$21="Mois",BUD!I50,"")</f>
        <v/>
      </c>
      <c r="N25" s="140" t="str">
        <f>IF(TITLE!$C$21="Mois",BUD!J50,"")</f>
        <v/>
      </c>
      <c r="O25" s="140" t="str">
        <f>IF(TITLE!$C$21="Mois",BUD!K50,"")</f>
        <v/>
      </c>
      <c r="P25" s="140" t="str">
        <f>IF(TITLE!$C$21="Mois",BUD!L50,"")</f>
        <v/>
      </c>
      <c r="Q25" s="140" t="str">
        <f>IF(TITLE!$C$21="Mois",BUD!M50,"")</f>
        <v/>
      </c>
      <c r="R25" s="140" t="str">
        <f>IF(TITLE!$C$21="Mois",BUD!N50,"")</f>
        <v/>
      </c>
    </row>
    <row r="26" spans="1:18" x14ac:dyDescent="0.2">
      <c r="A26" s="111">
        <v>1472</v>
      </c>
      <c r="B26" s="112" t="s">
        <v>80</v>
      </c>
      <c r="C26" s="113">
        <f>BS!C45</f>
        <v>0</v>
      </c>
      <c r="E26" s="143" t="s">
        <v>172</v>
      </c>
      <c r="F26" s="137" t="s">
        <v>150</v>
      </c>
      <c r="G26" s="113" t="str">
        <f>IF(G4&lt;&gt;"",G5,"")</f>
        <v/>
      </c>
      <c r="H26" s="113" t="str">
        <f>IF(H4&lt;&gt;"",SUM($G5:H5),"")</f>
        <v/>
      </c>
      <c r="I26" s="113" t="str">
        <f>IF(I4&lt;&gt;"",SUM($G5:I5),"")</f>
        <v/>
      </c>
      <c r="J26" s="113" t="str">
        <f>IF(J4&lt;&gt;"",SUM($G5:J5),"")</f>
        <v/>
      </c>
      <c r="K26" s="113" t="str">
        <f>IF(K4&lt;&gt;"",SUM($G5:K5),"")</f>
        <v/>
      </c>
      <c r="L26" s="113" t="str">
        <f>IF(L4&lt;&gt;"",SUM($G5:L5),"")</f>
        <v/>
      </c>
      <c r="M26" s="113" t="str">
        <f>IF(M4&lt;&gt;"",SUM($G5:M5),"")</f>
        <v/>
      </c>
      <c r="N26" s="113" t="str">
        <f>IF(N4&lt;&gt;"",SUM($G5:N5),"")</f>
        <v/>
      </c>
      <c r="O26" s="113" t="str">
        <f>IF(O4&lt;&gt;"",SUM($G5:O5),"")</f>
        <v/>
      </c>
      <c r="P26" s="113" t="str">
        <f>IF(P4&lt;&gt;"",SUM($G5:P5),"")</f>
        <v/>
      </c>
      <c r="Q26" s="113" t="str">
        <f>IF(Q4&lt;&gt;"",SUM($G5:Q5),"")</f>
        <v/>
      </c>
      <c r="R26" s="113" t="str">
        <f>IF(R4&lt;&gt;"",SUM($G5:R5),"")</f>
        <v/>
      </c>
    </row>
    <row r="27" spans="1:18" x14ac:dyDescent="0.2">
      <c r="A27" s="111">
        <v>1473</v>
      </c>
      <c r="B27" s="112" t="s">
        <v>79</v>
      </c>
      <c r="C27" s="113">
        <f>BS!C46</f>
        <v>0</v>
      </c>
      <c r="E27" s="144" t="s">
        <v>173</v>
      </c>
      <c r="F27" s="112" t="s">
        <v>151</v>
      </c>
      <c r="G27" s="113" t="str">
        <f t="shared" ref="G27:G46" si="0">IF(G5&lt;&gt;"",G6,"")</f>
        <v/>
      </c>
      <c r="H27" s="113" t="str">
        <f>IF(H5&lt;&gt;"",SUM($G6:H6),"")</f>
        <v/>
      </c>
      <c r="I27" s="113" t="str">
        <f>IF(I5&lt;&gt;"",SUM($G6:I6),"")</f>
        <v/>
      </c>
      <c r="J27" s="113" t="str">
        <f>IF(J5&lt;&gt;"",SUM($G6:J6),"")</f>
        <v/>
      </c>
      <c r="K27" s="113" t="str">
        <f>IF(K5&lt;&gt;"",SUM($G6:K6),"")</f>
        <v/>
      </c>
      <c r="L27" s="113" t="str">
        <f>IF(L5&lt;&gt;"",SUM($G6:L6),"")</f>
        <v/>
      </c>
      <c r="M27" s="113" t="str">
        <f>IF(M5&lt;&gt;"",SUM($G6:M6),"")</f>
        <v/>
      </c>
      <c r="N27" s="113" t="str">
        <f>IF(N5&lt;&gt;"",SUM($G6:N6),"")</f>
        <v/>
      </c>
      <c r="O27" s="113" t="str">
        <f>IF(O5&lt;&gt;"",SUM($G6:O6),"")</f>
        <v/>
      </c>
      <c r="P27" s="113" t="str">
        <f>IF(P5&lt;&gt;"",SUM($G6:P6),"")</f>
        <v/>
      </c>
      <c r="Q27" s="113" t="str">
        <f>IF(Q5&lt;&gt;"",SUM($G6:Q6),"")</f>
        <v/>
      </c>
      <c r="R27" s="113" t="str">
        <f>IF(R5&lt;&gt;"",SUM($G6:R6),"")</f>
        <v/>
      </c>
    </row>
    <row r="28" spans="1:18" x14ac:dyDescent="0.2">
      <c r="A28" s="111">
        <v>1474</v>
      </c>
      <c r="B28" s="112" t="s">
        <v>78</v>
      </c>
      <c r="C28" s="113">
        <f>BS!C47</f>
        <v>0</v>
      </c>
      <c r="E28" s="144" t="s">
        <v>174</v>
      </c>
      <c r="F28" s="112" t="s">
        <v>152</v>
      </c>
      <c r="G28" s="113" t="str">
        <f t="shared" si="0"/>
        <v/>
      </c>
      <c r="H28" s="113" t="str">
        <f>IF(H6&lt;&gt;"",SUM($G7:H7),"")</f>
        <v/>
      </c>
      <c r="I28" s="113" t="str">
        <f>IF(I6&lt;&gt;"",SUM($G7:I7),"")</f>
        <v/>
      </c>
      <c r="J28" s="113" t="str">
        <f>IF(J6&lt;&gt;"",SUM($G7:J7),"")</f>
        <v/>
      </c>
      <c r="K28" s="113" t="str">
        <f>IF(K6&lt;&gt;"",SUM($G7:K7),"")</f>
        <v/>
      </c>
      <c r="L28" s="113" t="str">
        <f>IF(L6&lt;&gt;"",SUM($G7:L7),"")</f>
        <v/>
      </c>
      <c r="M28" s="113" t="str">
        <f>IF(M6&lt;&gt;"",SUM($G7:M7),"")</f>
        <v/>
      </c>
      <c r="N28" s="113" t="str">
        <f>IF(N6&lt;&gt;"",SUM($G7:N7),"")</f>
        <v/>
      </c>
      <c r="O28" s="113" t="str">
        <f>IF(O6&lt;&gt;"",SUM($G7:O7),"")</f>
        <v/>
      </c>
      <c r="P28" s="113" t="str">
        <f>IF(P6&lt;&gt;"",SUM($G7:P7),"")</f>
        <v/>
      </c>
      <c r="Q28" s="113" t="str">
        <f>IF(Q6&lt;&gt;"",SUM($G7:Q7),"")</f>
        <v/>
      </c>
      <c r="R28" s="113" t="str">
        <f>IF(R6&lt;&gt;"",SUM($G7:R7),"")</f>
        <v/>
      </c>
    </row>
    <row r="29" spans="1:18" x14ac:dyDescent="0.2">
      <c r="A29" s="111">
        <v>1475</v>
      </c>
      <c r="B29" s="112" t="s">
        <v>77</v>
      </c>
      <c r="C29" s="113">
        <f>BS!C48</f>
        <v>0</v>
      </c>
      <c r="E29" s="144" t="s">
        <v>175</v>
      </c>
      <c r="F29" s="112" t="s">
        <v>153</v>
      </c>
      <c r="G29" s="113" t="str">
        <f t="shared" si="0"/>
        <v/>
      </c>
      <c r="H29" s="113" t="str">
        <f>IF(H7&lt;&gt;"",SUM($G8:H8),"")</f>
        <v/>
      </c>
      <c r="I29" s="113" t="str">
        <f>IF(I7&lt;&gt;"",SUM($G8:I8),"")</f>
        <v/>
      </c>
      <c r="J29" s="113" t="str">
        <f>IF(J7&lt;&gt;"",SUM($G8:J8),"")</f>
        <v/>
      </c>
      <c r="K29" s="113" t="str">
        <f>IF(K7&lt;&gt;"",SUM($G8:K8),"")</f>
        <v/>
      </c>
      <c r="L29" s="113" t="str">
        <f>IF(L7&lt;&gt;"",SUM($G8:L8),"")</f>
        <v/>
      </c>
      <c r="M29" s="113" t="str">
        <f>IF(M7&lt;&gt;"",SUM($G8:M8),"")</f>
        <v/>
      </c>
      <c r="N29" s="113" t="str">
        <f>IF(N7&lt;&gt;"",SUM($G8:N8),"")</f>
        <v/>
      </c>
      <c r="O29" s="113" t="str">
        <f>IF(O7&lt;&gt;"",SUM($G8:O8),"")</f>
        <v/>
      </c>
      <c r="P29" s="113" t="str">
        <f>IF(P7&lt;&gt;"",SUM($G8:P8),"")</f>
        <v/>
      </c>
      <c r="Q29" s="113" t="str">
        <f>IF(Q7&lt;&gt;"",SUM($G8:Q8),"")</f>
        <v/>
      </c>
      <c r="R29" s="113" t="str">
        <f>IF(R7&lt;&gt;"",SUM($G8:R8),"")</f>
        <v/>
      </c>
    </row>
    <row r="30" spans="1:18" x14ac:dyDescent="0.2">
      <c r="A30" s="111">
        <v>1481</v>
      </c>
      <c r="B30" s="112" t="s">
        <v>76</v>
      </c>
      <c r="C30" s="113">
        <f>BS!C49</f>
        <v>0</v>
      </c>
      <c r="E30" s="144" t="s">
        <v>176</v>
      </c>
      <c r="F30" s="112" t="s">
        <v>154</v>
      </c>
      <c r="G30" s="113" t="str">
        <f t="shared" si="0"/>
        <v/>
      </c>
      <c r="H30" s="113" t="str">
        <f>IF(H8&lt;&gt;"",SUM($G9:H9),"")</f>
        <v/>
      </c>
      <c r="I30" s="113" t="str">
        <f>IF(I8&lt;&gt;"",SUM($G9:I9),"")</f>
        <v/>
      </c>
      <c r="J30" s="113" t="str">
        <f>IF(J8&lt;&gt;"",SUM($G9:J9),"")</f>
        <v/>
      </c>
      <c r="K30" s="113" t="str">
        <f>IF(K8&lt;&gt;"",SUM($G9:K9),"")</f>
        <v/>
      </c>
      <c r="L30" s="113" t="str">
        <f>IF(L8&lt;&gt;"",SUM($G9:L9),"")</f>
        <v/>
      </c>
      <c r="M30" s="113" t="str">
        <f>IF(M8&lt;&gt;"",SUM($G9:M9),"")</f>
        <v/>
      </c>
      <c r="N30" s="113" t="str">
        <f>IF(N8&lt;&gt;"",SUM($G9:N9),"")</f>
        <v/>
      </c>
      <c r="O30" s="113" t="str">
        <f>IF(O8&lt;&gt;"",SUM($G9:O9),"")</f>
        <v/>
      </c>
      <c r="P30" s="113" t="str">
        <f>IF(P8&lt;&gt;"",SUM($G9:P9),"")</f>
        <v/>
      </c>
      <c r="Q30" s="113" t="str">
        <f>IF(Q8&lt;&gt;"",SUM($G9:Q9),"")</f>
        <v/>
      </c>
      <c r="R30" s="113" t="str">
        <f>IF(R8&lt;&gt;"",SUM($G9:R9),"")</f>
        <v/>
      </c>
    </row>
    <row r="31" spans="1:18" x14ac:dyDescent="0.2">
      <c r="A31" s="111">
        <v>1482</v>
      </c>
      <c r="B31" s="112" t="s">
        <v>75</v>
      </c>
      <c r="C31" s="113">
        <f>BS!C50</f>
        <v>0</v>
      </c>
      <c r="E31" s="144" t="s">
        <v>177</v>
      </c>
      <c r="F31" s="112" t="s">
        <v>155</v>
      </c>
      <c r="G31" s="113" t="str">
        <f t="shared" si="0"/>
        <v/>
      </c>
      <c r="H31" s="113" t="str">
        <f>IF(H9&lt;&gt;"",SUM($G10:H10),"")</f>
        <v/>
      </c>
      <c r="I31" s="113" t="str">
        <f>IF(I9&lt;&gt;"",SUM($G10:I10),"")</f>
        <v/>
      </c>
      <c r="J31" s="113" t="str">
        <f>IF(J9&lt;&gt;"",SUM($G10:J10),"")</f>
        <v/>
      </c>
      <c r="K31" s="113" t="str">
        <f>IF(K9&lt;&gt;"",SUM($G10:K10),"")</f>
        <v/>
      </c>
      <c r="L31" s="113" t="str">
        <f>IF(L9&lt;&gt;"",SUM($G10:L10),"")</f>
        <v/>
      </c>
      <c r="M31" s="113" t="str">
        <f>IF(M9&lt;&gt;"",SUM($G10:M10),"")</f>
        <v/>
      </c>
      <c r="N31" s="113" t="str">
        <f>IF(N9&lt;&gt;"",SUM($G10:N10),"")</f>
        <v/>
      </c>
      <c r="O31" s="113" t="str">
        <f>IF(O9&lt;&gt;"",SUM($G10:O10),"")</f>
        <v/>
      </c>
      <c r="P31" s="113" t="str">
        <f>IF(P9&lt;&gt;"",SUM($G10:P10),"")</f>
        <v/>
      </c>
      <c r="Q31" s="113" t="str">
        <f>IF(Q9&lt;&gt;"",SUM($G10:Q10),"")</f>
        <v/>
      </c>
      <c r="R31" s="113" t="str">
        <f>IF(R9&lt;&gt;"",SUM($G10:R10),"")</f>
        <v/>
      </c>
    </row>
    <row r="32" spans="1:18" x14ac:dyDescent="0.2">
      <c r="A32" s="111">
        <v>1491</v>
      </c>
      <c r="B32" s="112" t="s">
        <v>74</v>
      </c>
      <c r="C32" s="113">
        <f>BS!C52</f>
        <v>0</v>
      </c>
      <c r="E32" s="144" t="s">
        <v>178</v>
      </c>
      <c r="F32" s="112" t="s">
        <v>156</v>
      </c>
      <c r="G32" s="113" t="str">
        <f t="shared" si="0"/>
        <v/>
      </c>
      <c r="H32" s="113" t="str">
        <f>IF(H10&lt;&gt;"",SUM($G11:H11),"")</f>
        <v/>
      </c>
      <c r="I32" s="113" t="str">
        <f>IF(I10&lt;&gt;"",SUM($G11:I11),"")</f>
        <v/>
      </c>
      <c r="J32" s="113" t="str">
        <f>IF(J10&lt;&gt;"",SUM($G11:J11),"")</f>
        <v/>
      </c>
      <c r="K32" s="113" t="str">
        <f>IF(K10&lt;&gt;"",SUM($G11:K11),"")</f>
        <v/>
      </c>
      <c r="L32" s="113" t="str">
        <f>IF(L10&lt;&gt;"",SUM($G11:L11),"")</f>
        <v/>
      </c>
      <c r="M32" s="113" t="str">
        <f>IF(M10&lt;&gt;"",SUM($G11:M11),"")</f>
        <v/>
      </c>
      <c r="N32" s="113" t="str">
        <f>IF(N10&lt;&gt;"",SUM($G11:N11),"")</f>
        <v/>
      </c>
      <c r="O32" s="113" t="str">
        <f>IF(O10&lt;&gt;"",SUM($G11:O11),"")</f>
        <v/>
      </c>
      <c r="P32" s="113" t="str">
        <f>IF(P10&lt;&gt;"",SUM($G11:P11),"")</f>
        <v/>
      </c>
      <c r="Q32" s="113" t="str">
        <f>IF(Q10&lt;&gt;"",SUM($G11:Q11),"")</f>
        <v/>
      </c>
      <c r="R32" s="113" t="str">
        <f>IF(R10&lt;&gt;"",SUM($G11:R11),"")</f>
        <v/>
      </c>
    </row>
    <row r="33" spans="1:18" x14ac:dyDescent="0.2">
      <c r="A33" s="111">
        <v>1492</v>
      </c>
      <c r="B33" s="112" t="s">
        <v>73</v>
      </c>
      <c r="C33" s="113">
        <f>BS!C53</f>
        <v>0</v>
      </c>
      <c r="E33" s="144" t="s">
        <v>179</v>
      </c>
      <c r="F33" s="112" t="s">
        <v>157</v>
      </c>
      <c r="G33" s="113" t="str">
        <f t="shared" si="0"/>
        <v/>
      </c>
      <c r="H33" s="113" t="str">
        <f>IF(H11&lt;&gt;"",SUM($G12:H12),"")</f>
        <v/>
      </c>
      <c r="I33" s="113" t="str">
        <f>IF(I11&lt;&gt;"",SUM($G12:I12),"")</f>
        <v/>
      </c>
      <c r="J33" s="113" t="str">
        <f>IF(J11&lt;&gt;"",SUM($G12:J12),"")</f>
        <v/>
      </c>
      <c r="K33" s="113" t="str">
        <f>IF(K11&lt;&gt;"",SUM($G12:K12),"")</f>
        <v/>
      </c>
      <c r="L33" s="113" t="str">
        <f>IF(L11&lt;&gt;"",SUM($G12:L12),"")</f>
        <v/>
      </c>
      <c r="M33" s="113" t="str">
        <f>IF(M11&lt;&gt;"",SUM($G12:M12),"")</f>
        <v/>
      </c>
      <c r="N33" s="113" t="str">
        <f>IF(N11&lt;&gt;"",SUM($G12:N12),"")</f>
        <v/>
      </c>
      <c r="O33" s="113" t="str">
        <f>IF(O11&lt;&gt;"",SUM($G12:O12),"")</f>
        <v/>
      </c>
      <c r="P33" s="113" t="str">
        <f>IF(P11&lt;&gt;"",SUM($G12:P12),"")</f>
        <v/>
      </c>
      <c r="Q33" s="113" t="str">
        <f>IF(Q11&lt;&gt;"",SUM($G12:Q12),"")</f>
        <v/>
      </c>
      <c r="R33" s="113" t="str">
        <f>IF(R11&lt;&gt;"",SUM($G12:R12),"")</f>
        <v/>
      </c>
    </row>
    <row r="34" spans="1:18" x14ac:dyDescent="0.2">
      <c r="A34" s="111">
        <v>2101</v>
      </c>
      <c r="B34" s="112" t="s">
        <v>72</v>
      </c>
      <c r="C34" s="113">
        <f>-BS!C61</f>
        <v>0</v>
      </c>
      <c r="E34" s="144" t="s">
        <v>180</v>
      </c>
      <c r="F34" s="112" t="s">
        <v>158</v>
      </c>
      <c r="G34" s="113" t="str">
        <f t="shared" si="0"/>
        <v/>
      </c>
      <c r="H34" s="113" t="str">
        <f>IF(H12&lt;&gt;"",SUM($G13:H13),"")</f>
        <v/>
      </c>
      <c r="I34" s="113" t="str">
        <f>IF(I12&lt;&gt;"",SUM($G13:I13),"")</f>
        <v/>
      </c>
      <c r="J34" s="113" t="str">
        <f>IF(J12&lt;&gt;"",SUM($G13:J13),"")</f>
        <v/>
      </c>
      <c r="K34" s="113" t="str">
        <f>IF(K12&lt;&gt;"",SUM($G13:K13),"")</f>
        <v/>
      </c>
      <c r="L34" s="113" t="str">
        <f>IF(L12&lt;&gt;"",SUM($G13:L13),"")</f>
        <v/>
      </c>
      <c r="M34" s="113" t="str">
        <f>IF(M12&lt;&gt;"",SUM($G13:M13),"")</f>
        <v/>
      </c>
      <c r="N34" s="113" t="str">
        <f>IF(N12&lt;&gt;"",SUM($G13:N13),"")</f>
        <v/>
      </c>
      <c r="O34" s="113" t="str">
        <f>IF(O12&lt;&gt;"",SUM($G13:O13),"")</f>
        <v/>
      </c>
      <c r="P34" s="113" t="str">
        <f>IF(P12&lt;&gt;"",SUM($G13:P13),"")</f>
        <v/>
      </c>
      <c r="Q34" s="113" t="str">
        <f>IF(Q12&lt;&gt;"",SUM($G13:Q13),"")</f>
        <v/>
      </c>
      <c r="R34" s="113" t="str">
        <f>IF(R12&lt;&gt;"",SUM($G13:R13),"")</f>
        <v/>
      </c>
    </row>
    <row r="35" spans="1:18" x14ac:dyDescent="0.2">
      <c r="A35" s="111">
        <v>2111</v>
      </c>
      <c r="B35" s="112" t="s">
        <v>71</v>
      </c>
      <c r="C35" s="113">
        <f>-BS!C62</f>
        <v>0</v>
      </c>
      <c r="E35" s="144" t="s">
        <v>181</v>
      </c>
      <c r="F35" s="112" t="s">
        <v>159</v>
      </c>
      <c r="G35" s="113" t="str">
        <f t="shared" si="0"/>
        <v/>
      </c>
      <c r="H35" s="113" t="str">
        <f>IF(H13&lt;&gt;"",SUM($G14:H14),"")</f>
        <v/>
      </c>
      <c r="I35" s="113" t="str">
        <f>IF(I13&lt;&gt;"",SUM($G14:I14),"")</f>
        <v/>
      </c>
      <c r="J35" s="113" t="str">
        <f>IF(J13&lt;&gt;"",SUM($G14:J14),"")</f>
        <v/>
      </c>
      <c r="K35" s="113" t="str">
        <f>IF(K13&lt;&gt;"",SUM($G14:K14),"")</f>
        <v/>
      </c>
      <c r="L35" s="113" t="str">
        <f>IF(L13&lt;&gt;"",SUM($G14:L14),"")</f>
        <v/>
      </c>
      <c r="M35" s="113" t="str">
        <f>IF(M13&lt;&gt;"",SUM($G14:M14),"")</f>
        <v/>
      </c>
      <c r="N35" s="113" t="str">
        <f>IF(N13&lt;&gt;"",SUM($G14:N14),"")</f>
        <v/>
      </c>
      <c r="O35" s="113" t="str">
        <f>IF(O13&lt;&gt;"",SUM($G14:O14),"")</f>
        <v/>
      </c>
      <c r="P35" s="113" t="str">
        <f>IF(P13&lt;&gt;"",SUM($G14:P14),"")</f>
        <v/>
      </c>
      <c r="Q35" s="113" t="str">
        <f>IF(Q13&lt;&gt;"",SUM($G14:Q14),"")</f>
        <v/>
      </c>
      <c r="R35" s="113" t="str">
        <f>IF(R13&lt;&gt;"",SUM($G14:R14),"")</f>
        <v/>
      </c>
    </row>
    <row r="36" spans="1:18" x14ac:dyDescent="0.2">
      <c r="A36" s="111">
        <v>2112</v>
      </c>
      <c r="B36" s="112" t="s">
        <v>70</v>
      </c>
      <c r="C36" s="113">
        <f>-BS!C63</f>
        <v>0</v>
      </c>
      <c r="E36" s="144" t="s">
        <v>182</v>
      </c>
      <c r="F36" s="112" t="s">
        <v>160</v>
      </c>
      <c r="G36" s="113" t="str">
        <f t="shared" si="0"/>
        <v/>
      </c>
      <c r="H36" s="113" t="str">
        <f>IF(H14&lt;&gt;"",SUM($G15:H15),"")</f>
        <v/>
      </c>
      <c r="I36" s="113" t="str">
        <f>IF(I14&lt;&gt;"",SUM($G15:I15),"")</f>
        <v/>
      </c>
      <c r="J36" s="113" t="str">
        <f>IF(J14&lt;&gt;"",SUM($G15:J15),"")</f>
        <v/>
      </c>
      <c r="K36" s="113" t="str">
        <f>IF(K14&lt;&gt;"",SUM($G15:K15),"")</f>
        <v/>
      </c>
      <c r="L36" s="113" t="str">
        <f>IF(L14&lt;&gt;"",SUM($G15:L15),"")</f>
        <v/>
      </c>
      <c r="M36" s="113" t="str">
        <f>IF(M14&lt;&gt;"",SUM($G15:M15),"")</f>
        <v/>
      </c>
      <c r="N36" s="113" t="str">
        <f>IF(N14&lt;&gt;"",SUM($G15:N15),"")</f>
        <v/>
      </c>
      <c r="O36" s="113" t="str">
        <f>IF(O14&lt;&gt;"",SUM($G15:O15),"")</f>
        <v/>
      </c>
      <c r="P36" s="113" t="str">
        <f>IF(P14&lt;&gt;"",SUM($G15:P15),"")</f>
        <v/>
      </c>
      <c r="Q36" s="113" t="str">
        <f>IF(Q14&lt;&gt;"",SUM($G15:Q15),"")</f>
        <v/>
      </c>
      <c r="R36" s="113" t="str">
        <f>IF(R14&lt;&gt;"",SUM($G15:R15),"")</f>
        <v/>
      </c>
    </row>
    <row r="37" spans="1:18" x14ac:dyDescent="0.2">
      <c r="A37" s="111">
        <v>2113</v>
      </c>
      <c r="B37" s="112" t="s">
        <v>117</v>
      </c>
      <c r="C37" s="113">
        <f>-BS!C64</f>
        <v>0</v>
      </c>
      <c r="E37" s="144" t="s">
        <v>183</v>
      </c>
      <c r="F37" s="112" t="s">
        <v>161</v>
      </c>
      <c r="G37" s="113" t="str">
        <f t="shared" si="0"/>
        <v/>
      </c>
      <c r="H37" s="113" t="str">
        <f>IF(H15&lt;&gt;"",SUM($G16:H16),"")</f>
        <v/>
      </c>
      <c r="I37" s="113" t="str">
        <f>IF(I15&lt;&gt;"",SUM($G16:I16),"")</f>
        <v/>
      </c>
      <c r="J37" s="113" t="str">
        <f>IF(J15&lt;&gt;"",SUM($G16:J16),"")</f>
        <v/>
      </c>
      <c r="K37" s="113" t="str">
        <f>IF(K15&lt;&gt;"",SUM($G16:K16),"")</f>
        <v/>
      </c>
      <c r="L37" s="113" t="str">
        <f>IF(L15&lt;&gt;"",SUM($G16:L16),"")</f>
        <v/>
      </c>
      <c r="M37" s="113" t="str">
        <f>IF(M15&lt;&gt;"",SUM($G16:M16),"")</f>
        <v/>
      </c>
      <c r="N37" s="113" t="str">
        <f>IF(N15&lt;&gt;"",SUM($G16:N16),"")</f>
        <v/>
      </c>
      <c r="O37" s="113" t="str">
        <f>IF(O15&lt;&gt;"",SUM($G16:O16),"")</f>
        <v/>
      </c>
      <c r="P37" s="113" t="str">
        <f>IF(P15&lt;&gt;"",SUM($G16:P16),"")</f>
        <v/>
      </c>
      <c r="Q37" s="113" t="str">
        <f>IF(Q15&lt;&gt;"",SUM($G16:Q16),"")</f>
        <v/>
      </c>
      <c r="R37" s="113" t="str">
        <f>IF(R15&lt;&gt;"",SUM($G16:R16),"")</f>
        <v/>
      </c>
    </row>
    <row r="38" spans="1:18" x14ac:dyDescent="0.2">
      <c r="A38" s="111">
        <v>2121</v>
      </c>
      <c r="B38" s="112" t="s">
        <v>69</v>
      </c>
      <c r="C38" s="113">
        <f>-BS!C65</f>
        <v>0</v>
      </c>
      <c r="E38" s="144" t="s">
        <v>184</v>
      </c>
      <c r="F38" s="112" t="s">
        <v>162</v>
      </c>
      <c r="G38" s="113" t="str">
        <f t="shared" si="0"/>
        <v/>
      </c>
      <c r="H38" s="113" t="str">
        <f>IF(H16&lt;&gt;"",SUM($G17:H17),"")</f>
        <v/>
      </c>
      <c r="I38" s="113" t="str">
        <f>IF(I16&lt;&gt;"",SUM($G17:I17),"")</f>
        <v/>
      </c>
      <c r="J38" s="113" t="str">
        <f>IF(J16&lt;&gt;"",SUM($G17:J17),"")</f>
        <v/>
      </c>
      <c r="K38" s="113" t="str">
        <f>IF(K16&lt;&gt;"",SUM($G17:K17),"")</f>
        <v/>
      </c>
      <c r="L38" s="113" t="str">
        <f>IF(L16&lt;&gt;"",SUM($G17:L17),"")</f>
        <v/>
      </c>
      <c r="M38" s="113" t="str">
        <f>IF(M16&lt;&gt;"",SUM($G17:M17),"")</f>
        <v/>
      </c>
      <c r="N38" s="113" t="str">
        <f>IF(N16&lt;&gt;"",SUM($G17:N17),"")</f>
        <v/>
      </c>
      <c r="O38" s="113" t="str">
        <f>IF(O16&lt;&gt;"",SUM($G17:O17),"")</f>
        <v/>
      </c>
      <c r="P38" s="113" t="str">
        <f>IF(P16&lt;&gt;"",SUM($G17:P17),"")</f>
        <v/>
      </c>
      <c r="Q38" s="113" t="str">
        <f>IF(Q16&lt;&gt;"",SUM($G17:Q17),"")</f>
        <v/>
      </c>
      <c r="R38" s="113" t="str">
        <f>IF(R16&lt;&gt;"",SUM($G17:R17),"")</f>
        <v/>
      </c>
    </row>
    <row r="39" spans="1:18" x14ac:dyDescent="0.2">
      <c r="A39" s="111">
        <v>2122</v>
      </c>
      <c r="B39" s="112" t="s">
        <v>68</v>
      </c>
      <c r="C39" s="113">
        <f>-BS!C66</f>
        <v>0</v>
      </c>
      <c r="E39" s="144" t="s">
        <v>185</v>
      </c>
      <c r="F39" s="112" t="s">
        <v>163</v>
      </c>
      <c r="G39" s="113" t="str">
        <f t="shared" si="0"/>
        <v/>
      </c>
      <c r="H39" s="113" t="str">
        <f>IF(H17&lt;&gt;"",SUM($G18:H18),"")</f>
        <v/>
      </c>
      <c r="I39" s="113" t="str">
        <f>IF(I17&lt;&gt;"",SUM($G18:I18),"")</f>
        <v/>
      </c>
      <c r="J39" s="113" t="str">
        <f>IF(J17&lt;&gt;"",SUM($G18:J18),"")</f>
        <v/>
      </c>
      <c r="K39" s="113" t="str">
        <f>IF(K17&lt;&gt;"",SUM($G18:K18),"")</f>
        <v/>
      </c>
      <c r="L39" s="113" t="str">
        <f>IF(L17&lt;&gt;"",SUM($G18:L18),"")</f>
        <v/>
      </c>
      <c r="M39" s="113" t="str">
        <f>IF(M17&lt;&gt;"",SUM($G18:M18),"")</f>
        <v/>
      </c>
      <c r="N39" s="113" t="str">
        <f>IF(N17&lt;&gt;"",SUM($G18:N18),"")</f>
        <v/>
      </c>
      <c r="O39" s="113" t="str">
        <f>IF(O17&lt;&gt;"",SUM($G18:O18),"")</f>
        <v/>
      </c>
      <c r="P39" s="113" t="str">
        <f>IF(P17&lt;&gt;"",SUM($G18:P18),"")</f>
        <v/>
      </c>
      <c r="Q39" s="113" t="str">
        <f>IF(Q17&lt;&gt;"",SUM($G18:Q18),"")</f>
        <v/>
      </c>
      <c r="R39" s="113" t="str">
        <f>IF(R17&lt;&gt;"",SUM($G18:R18),"")</f>
        <v/>
      </c>
    </row>
    <row r="40" spans="1:18" x14ac:dyDescent="0.2">
      <c r="A40" s="111">
        <v>2123</v>
      </c>
      <c r="B40" s="112" t="s">
        <v>118</v>
      </c>
      <c r="C40" s="113">
        <f>-BS!C67</f>
        <v>0</v>
      </c>
      <c r="E40" s="144" t="s">
        <v>186</v>
      </c>
      <c r="F40" s="112" t="s">
        <v>164</v>
      </c>
      <c r="G40" s="113" t="str">
        <f t="shared" si="0"/>
        <v/>
      </c>
      <c r="H40" s="113" t="str">
        <f>IF(H18&lt;&gt;"",SUM($G19:H19),"")</f>
        <v/>
      </c>
      <c r="I40" s="113" t="str">
        <f>IF(I18&lt;&gt;"",SUM($G19:I19),"")</f>
        <v/>
      </c>
      <c r="J40" s="113" t="str">
        <f>IF(J18&lt;&gt;"",SUM($G19:J19),"")</f>
        <v/>
      </c>
      <c r="K40" s="113" t="str">
        <f>IF(K18&lt;&gt;"",SUM($G19:K19),"")</f>
        <v/>
      </c>
      <c r="L40" s="113" t="str">
        <f>IF(L18&lt;&gt;"",SUM($G19:L19),"")</f>
        <v/>
      </c>
      <c r="M40" s="113" t="str">
        <f>IF(M18&lt;&gt;"",SUM($G19:M19),"")</f>
        <v/>
      </c>
      <c r="N40" s="113" t="str">
        <f>IF(N18&lt;&gt;"",SUM($G19:N19),"")</f>
        <v/>
      </c>
      <c r="O40" s="113" t="str">
        <f>IF(O18&lt;&gt;"",SUM($G19:O19),"")</f>
        <v/>
      </c>
      <c r="P40" s="113" t="str">
        <f>IF(P18&lt;&gt;"",SUM($G19:P19),"")</f>
        <v/>
      </c>
      <c r="Q40" s="113" t="str">
        <f>IF(Q18&lt;&gt;"",SUM($G19:Q19),"")</f>
        <v/>
      </c>
      <c r="R40" s="113" t="str">
        <f>IF(R18&lt;&gt;"",SUM($G19:R19),"")</f>
        <v/>
      </c>
    </row>
    <row r="41" spans="1:18" x14ac:dyDescent="0.2">
      <c r="A41" s="111">
        <v>2131</v>
      </c>
      <c r="B41" s="112" t="s">
        <v>67</v>
      </c>
      <c r="C41" s="113">
        <f>-BS!C68</f>
        <v>0</v>
      </c>
      <c r="E41" s="144" t="s">
        <v>187</v>
      </c>
      <c r="F41" s="112" t="s">
        <v>165</v>
      </c>
      <c r="G41" s="113" t="str">
        <f t="shared" si="0"/>
        <v/>
      </c>
      <c r="H41" s="113" t="str">
        <f>IF(H19&lt;&gt;"",SUM($G20:H20),"")</f>
        <v/>
      </c>
      <c r="I41" s="113" t="str">
        <f>IF(I19&lt;&gt;"",SUM($G20:I20),"")</f>
        <v/>
      </c>
      <c r="J41" s="113" t="str">
        <f>IF(J19&lt;&gt;"",SUM($G20:J20),"")</f>
        <v/>
      </c>
      <c r="K41" s="113" t="str">
        <f>IF(K19&lt;&gt;"",SUM($G20:K20),"")</f>
        <v/>
      </c>
      <c r="L41" s="113" t="str">
        <f>IF(L19&lt;&gt;"",SUM($G20:L20),"")</f>
        <v/>
      </c>
      <c r="M41" s="113" t="str">
        <f>IF(M19&lt;&gt;"",SUM($G20:M20),"")</f>
        <v/>
      </c>
      <c r="N41" s="113" t="str">
        <f>IF(N19&lt;&gt;"",SUM($G20:N20),"")</f>
        <v/>
      </c>
      <c r="O41" s="113" t="str">
        <f>IF(O19&lt;&gt;"",SUM($G20:O20),"")</f>
        <v/>
      </c>
      <c r="P41" s="113" t="str">
        <f>IF(P19&lt;&gt;"",SUM($G20:P20),"")</f>
        <v/>
      </c>
      <c r="Q41" s="113" t="str">
        <f>IF(Q19&lt;&gt;"",SUM($G20:Q20),"")</f>
        <v/>
      </c>
      <c r="R41" s="113" t="str">
        <f>IF(R19&lt;&gt;"",SUM($G20:R20),"")</f>
        <v/>
      </c>
    </row>
    <row r="42" spans="1:18" x14ac:dyDescent="0.2">
      <c r="A42" s="111">
        <v>2181</v>
      </c>
      <c r="B42" s="112" t="s">
        <v>66</v>
      </c>
      <c r="C42" s="113">
        <f>-BS!C69</f>
        <v>0</v>
      </c>
      <c r="E42" s="144" t="s">
        <v>188</v>
      </c>
      <c r="F42" s="112" t="s">
        <v>166</v>
      </c>
      <c r="G42" s="113" t="str">
        <f t="shared" si="0"/>
        <v/>
      </c>
      <c r="H42" s="113" t="str">
        <f>IF(H20&lt;&gt;"",SUM($G21:H21),"")</f>
        <v/>
      </c>
      <c r="I42" s="113" t="str">
        <f>IF(I20&lt;&gt;"",SUM($G21:I21),"")</f>
        <v/>
      </c>
      <c r="J42" s="113" t="str">
        <f>IF(J20&lt;&gt;"",SUM($G21:J21),"")</f>
        <v/>
      </c>
      <c r="K42" s="113" t="str">
        <f>IF(K20&lt;&gt;"",SUM($G21:K21),"")</f>
        <v/>
      </c>
      <c r="L42" s="113" t="str">
        <f>IF(L20&lt;&gt;"",SUM($G21:L21),"")</f>
        <v/>
      </c>
      <c r="M42" s="113" t="str">
        <f>IF(M20&lt;&gt;"",SUM($G21:M21),"")</f>
        <v/>
      </c>
      <c r="N42" s="113" t="str">
        <f>IF(N20&lt;&gt;"",SUM($G21:N21),"")</f>
        <v/>
      </c>
      <c r="O42" s="113" t="str">
        <f>IF(O20&lt;&gt;"",SUM($G21:O21),"")</f>
        <v/>
      </c>
      <c r="P42" s="113" t="str">
        <f>IF(P20&lt;&gt;"",SUM($G21:P21),"")</f>
        <v/>
      </c>
      <c r="Q42" s="113" t="str">
        <f>IF(Q20&lt;&gt;"",SUM($G21:Q21),"")</f>
        <v/>
      </c>
      <c r="R42" s="113" t="str">
        <f>IF(R20&lt;&gt;"",SUM($G21:R21),"")</f>
        <v/>
      </c>
    </row>
    <row r="43" spans="1:18" x14ac:dyDescent="0.2">
      <c r="A43" s="111">
        <v>2211</v>
      </c>
      <c r="B43" s="112" t="s">
        <v>65</v>
      </c>
      <c r="C43" s="113">
        <f>-BS!C73</f>
        <v>0</v>
      </c>
      <c r="E43" s="144" t="s">
        <v>189</v>
      </c>
      <c r="F43" s="112" t="s">
        <v>167</v>
      </c>
      <c r="G43" s="113" t="str">
        <f t="shared" si="0"/>
        <v/>
      </c>
      <c r="H43" s="113" t="str">
        <f>IF(H21&lt;&gt;"",SUM($G22:H22),"")</f>
        <v/>
      </c>
      <c r="I43" s="113" t="str">
        <f>IF(I21&lt;&gt;"",SUM($G22:I22),"")</f>
        <v/>
      </c>
      <c r="J43" s="113" t="str">
        <f>IF(J21&lt;&gt;"",SUM($G22:J22),"")</f>
        <v/>
      </c>
      <c r="K43" s="113" t="str">
        <f>IF(K21&lt;&gt;"",SUM($G22:K22),"")</f>
        <v/>
      </c>
      <c r="L43" s="113" t="str">
        <f>IF(L21&lt;&gt;"",SUM($G22:L22),"")</f>
        <v/>
      </c>
      <c r="M43" s="113" t="str">
        <f>IF(M21&lt;&gt;"",SUM($G22:M22),"")</f>
        <v/>
      </c>
      <c r="N43" s="113" t="str">
        <f>IF(N21&lt;&gt;"",SUM($G22:N22),"")</f>
        <v/>
      </c>
      <c r="O43" s="113" t="str">
        <f>IF(O21&lt;&gt;"",SUM($G22:O22),"")</f>
        <v/>
      </c>
      <c r="P43" s="113" t="str">
        <f>IF(P21&lt;&gt;"",SUM($G22:P22),"")</f>
        <v/>
      </c>
      <c r="Q43" s="113" t="str">
        <f>IF(Q21&lt;&gt;"",SUM($G22:Q22),"")</f>
        <v/>
      </c>
      <c r="R43" s="113" t="str">
        <f>IF(R21&lt;&gt;"",SUM($G22:R22),"")</f>
        <v/>
      </c>
    </row>
    <row r="44" spans="1:18" x14ac:dyDescent="0.2">
      <c r="A44" s="111">
        <v>2212</v>
      </c>
      <c r="B44" s="112" t="s">
        <v>64</v>
      </c>
      <c r="C44" s="113">
        <f>-BS!C74</f>
        <v>0</v>
      </c>
      <c r="E44" s="144" t="s">
        <v>190</v>
      </c>
      <c r="F44" s="112" t="s">
        <v>168</v>
      </c>
      <c r="G44" s="113" t="str">
        <f t="shared" si="0"/>
        <v/>
      </c>
      <c r="H44" s="113" t="str">
        <f>IF(H22&lt;&gt;"",SUM($G23:H23),"")</f>
        <v/>
      </c>
      <c r="I44" s="113" t="str">
        <f>IF(I22&lt;&gt;"",SUM($G23:I23),"")</f>
        <v/>
      </c>
      <c r="J44" s="113" t="str">
        <f>IF(J22&lt;&gt;"",SUM($G23:J23),"")</f>
        <v/>
      </c>
      <c r="K44" s="113" t="str">
        <f>IF(K22&lt;&gt;"",SUM($G23:K23),"")</f>
        <v/>
      </c>
      <c r="L44" s="113" t="str">
        <f>IF(L22&lt;&gt;"",SUM($G23:L23),"")</f>
        <v/>
      </c>
      <c r="M44" s="113" t="str">
        <f>IF(M22&lt;&gt;"",SUM($G23:M23),"")</f>
        <v/>
      </c>
      <c r="N44" s="113" t="str">
        <f>IF(N22&lt;&gt;"",SUM($G23:N23),"")</f>
        <v/>
      </c>
      <c r="O44" s="113" t="str">
        <f>IF(O22&lt;&gt;"",SUM($G23:O23),"")</f>
        <v/>
      </c>
      <c r="P44" s="113" t="str">
        <f>IF(P22&lt;&gt;"",SUM($G23:P23),"")</f>
        <v/>
      </c>
      <c r="Q44" s="113" t="str">
        <f>IF(Q22&lt;&gt;"",SUM($G23:Q23),"")</f>
        <v/>
      </c>
      <c r="R44" s="113" t="str">
        <f>IF(R22&lt;&gt;"",SUM($G23:R23),"")</f>
        <v/>
      </c>
    </row>
    <row r="45" spans="1:18" x14ac:dyDescent="0.2">
      <c r="A45" s="111">
        <v>2221</v>
      </c>
      <c r="B45" s="112" t="s">
        <v>119</v>
      </c>
      <c r="C45" s="113">
        <f>-BS!C75</f>
        <v>0</v>
      </c>
      <c r="E45" s="144" t="s">
        <v>191</v>
      </c>
      <c r="F45" s="112" t="s">
        <v>169</v>
      </c>
      <c r="G45" s="113" t="str">
        <f t="shared" si="0"/>
        <v/>
      </c>
      <c r="H45" s="113" t="str">
        <f>IF(H23&lt;&gt;"",SUM($G24:H24),"")</f>
        <v/>
      </c>
      <c r="I45" s="113" t="str">
        <f>IF(I23&lt;&gt;"",SUM($G24:I24),"")</f>
        <v/>
      </c>
      <c r="J45" s="113" t="str">
        <f>IF(J23&lt;&gt;"",SUM($G24:J24),"")</f>
        <v/>
      </c>
      <c r="K45" s="113" t="str">
        <f>IF(K23&lt;&gt;"",SUM($G24:K24),"")</f>
        <v/>
      </c>
      <c r="L45" s="113" t="str">
        <f>IF(L23&lt;&gt;"",SUM($G24:L24),"")</f>
        <v/>
      </c>
      <c r="M45" s="113" t="str">
        <f>IF(M23&lt;&gt;"",SUM($G24:M24),"")</f>
        <v/>
      </c>
      <c r="N45" s="113" t="str">
        <f>IF(N23&lt;&gt;"",SUM($G24:N24),"")</f>
        <v/>
      </c>
      <c r="O45" s="113" t="str">
        <f>IF(O23&lt;&gt;"",SUM($G24:O24),"")</f>
        <v/>
      </c>
      <c r="P45" s="113" t="str">
        <f>IF(P23&lt;&gt;"",SUM($G24:P24),"")</f>
        <v/>
      </c>
      <c r="Q45" s="113" t="str">
        <f>IF(Q23&lt;&gt;"",SUM($G24:Q24),"")</f>
        <v/>
      </c>
      <c r="R45" s="113" t="str">
        <f>IF(R23&lt;&gt;"",SUM($G24:R24),"")</f>
        <v/>
      </c>
    </row>
    <row r="46" spans="1:18" x14ac:dyDescent="0.2">
      <c r="A46" s="111">
        <v>2222</v>
      </c>
      <c r="B46" s="112" t="s">
        <v>120</v>
      </c>
      <c r="C46" s="113">
        <f>-BS!C76</f>
        <v>0</v>
      </c>
      <c r="E46" s="144" t="s">
        <v>192</v>
      </c>
      <c r="F46" s="112" t="s">
        <v>170</v>
      </c>
      <c r="G46" s="113" t="str">
        <f t="shared" si="0"/>
        <v/>
      </c>
      <c r="H46" s="113" t="str">
        <f>IF(H24&lt;&gt;"",SUM($G25:H25),"")</f>
        <v/>
      </c>
      <c r="I46" s="113" t="str">
        <f>IF(I24&lt;&gt;"",SUM($G25:I25),"")</f>
        <v/>
      </c>
      <c r="J46" s="113" t="str">
        <f>IF(J24&lt;&gt;"",SUM($G25:J25),"")</f>
        <v/>
      </c>
      <c r="K46" s="113" t="str">
        <f>IF(K24&lt;&gt;"",SUM($G25:K25),"")</f>
        <v/>
      </c>
      <c r="L46" s="113" t="str">
        <f>IF(L24&lt;&gt;"",SUM($G25:L25),"")</f>
        <v/>
      </c>
      <c r="M46" s="113" t="str">
        <f>IF(M24&lt;&gt;"",SUM($G25:M25),"")</f>
        <v/>
      </c>
      <c r="N46" s="113" t="str">
        <f>IF(N24&lt;&gt;"",SUM($G25:N25),"")</f>
        <v/>
      </c>
      <c r="O46" s="113" t="str">
        <f>IF(O24&lt;&gt;"",SUM($G25:O25),"")</f>
        <v/>
      </c>
      <c r="P46" s="113" t="str">
        <f>IF(P24&lt;&gt;"",SUM($G25:P25),"")</f>
        <v/>
      </c>
      <c r="Q46" s="113" t="str">
        <f>IF(Q24&lt;&gt;"",SUM($G25:Q25),"")</f>
        <v/>
      </c>
      <c r="R46" s="113" t="str">
        <f>IF(R24&lt;&gt;"",SUM($G25:R25),"")</f>
        <v/>
      </c>
    </row>
    <row r="47" spans="1:18" x14ac:dyDescent="0.2">
      <c r="A47" s="111">
        <v>2223</v>
      </c>
      <c r="B47" s="112" t="s">
        <v>121</v>
      </c>
      <c r="C47" s="113">
        <f>-BS!C77</f>
        <v>0</v>
      </c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</row>
    <row r="48" spans="1:18" x14ac:dyDescent="0.2">
      <c r="A48" s="111">
        <v>2231</v>
      </c>
      <c r="B48" s="112" t="s">
        <v>63</v>
      </c>
      <c r="C48" s="113">
        <f>-BS!C78</f>
        <v>0</v>
      </c>
      <c r="E48" s="128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</row>
    <row r="49" spans="1:18" x14ac:dyDescent="0.2">
      <c r="A49" s="111">
        <v>2291</v>
      </c>
      <c r="B49" s="112" t="s">
        <v>62</v>
      </c>
      <c r="C49" s="113">
        <f>-BS!C79</f>
        <v>0</v>
      </c>
      <c r="E49" s="128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</row>
    <row r="50" spans="1:18" x14ac:dyDescent="0.2">
      <c r="A50" s="111">
        <v>2292</v>
      </c>
      <c r="B50" s="112" t="s">
        <v>61</v>
      </c>
      <c r="C50" s="113">
        <f>-BS!C80</f>
        <v>0</v>
      </c>
      <c r="E50" s="128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</row>
    <row r="51" spans="1:18" x14ac:dyDescent="0.2">
      <c r="A51" s="111">
        <v>2901</v>
      </c>
      <c r="B51" s="112" t="s">
        <v>60</v>
      </c>
      <c r="C51" s="113">
        <f>-BS!C86</f>
        <v>0</v>
      </c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</row>
    <row r="52" spans="1:18" x14ac:dyDescent="0.2">
      <c r="A52" s="111">
        <v>2902</v>
      </c>
      <c r="B52" s="112" t="s">
        <v>59</v>
      </c>
      <c r="C52" s="113">
        <f>-BS!C87</f>
        <v>0</v>
      </c>
      <c r="E52" s="128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</row>
    <row r="53" spans="1:18" x14ac:dyDescent="0.2">
      <c r="A53" s="111">
        <v>2903</v>
      </c>
      <c r="B53" s="112" t="s">
        <v>58</v>
      </c>
      <c r="C53" s="113">
        <f>-BS!C88</f>
        <v>0</v>
      </c>
      <c r="E53" s="128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</row>
    <row r="54" spans="1:18" x14ac:dyDescent="0.2">
      <c r="A54" s="111">
        <v>2911</v>
      </c>
      <c r="B54" s="112" t="s">
        <v>57</v>
      </c>
      <c r="C54" s="113">
        <f>-BS!C89</f>
        <v>0</v>
      </c>
      <c r="E54" s="128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</row>
    <row r="55" spans="1:18" x14ac:dyDescent="0.2">
      <c r="A55" s="111">
        <v>2912</v>
      </c>
      <c r="B55" s="112" t="s">
        <v>56</v>
      </c>
      <c r="C55" s="113">
        <f>-BS!C90</f>
        <v>0</v>
      </c>
      <c r="E55" s="128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</row>
    <row r="56" spans="1:18" x14ac:dyDescent="0.2">
      <c r="A56" s="111">
        <v>2951</v>
      </c>
      <c r="B56" s="112" t="s">
        <v>55</v>
      </c>
      <c r="C56" s="113">
        <f>-BS!C91</f>
        <v>0</v>
      </c>
      <c r="E56" s="128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</row>
    <row r="57" spans="1:18" x14ac:dyDescent="0.2">
      <c r="A57" s="111">
        <v>2961</v>
      </c>
      <c r="B57" s="112" t="s">
        <v>54</v>
      </c>
      <c r="C57" s="113">
        <f>-BS!C92</f>
        <v>0</v>
      </c>
      <c r="E57" s="128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</row>
    <row r="58" spans="1:18" x14ac:dyDescent="0.2">
      <c r="A58" s="111">
        <v>2981</v>
      </c>
      <c r="B58" s="112" t="s">
        <v>53</v>
      </c>
      <c r="C58" s="113">
        <f>-BS!C93</f>
        <v>0</v>
      </c>
      <c r="E58" s="128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1:18" x14ac:dyDescent="0.2">
      <c r="A59" s="111">
        <v>2982</v>
      </c>
      <c r="B59" s="112" t="s">
        <v>52</v>
      </c>
      <c r="C59" s="113">
        <f>-BS!C94</f>
        <v>0</v>
      </c>
      <c r="E59" s="128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1:18" x14ac:dyDescent="0.2">
      <c r="A60" s="114">
        <v>3001</v>
      </c>
      <c r="B60" s="115" t="s">
        <v>94</v>
      </c>
      <c r="C60" s="113">
        <f>-IS!C14</f>
        <v>0</v>
      </c>
      <c r="E60" s="130"/>
      <c r="F60" s="125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18" x14ac:dyDescent="0.2">
      <c r="A61" s="114">
        <v>3002</v>
      </c>
      <c r="B61" s="115" t="s">
        <v>93</v>
      </c>
      <c r="C61" s="113">
        <f>-IS!C15</f>
        <v>0</v>
      </c>
      <c r="E61" s="130"/>
      <c r="F61" s="125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 x14ac:dyDescent="0.2">
      <c r="A62" s="114">
        <v>3009</v>
      </c>
      <c r="B62" s="115" t="s">
        <v>92</v>
      </c>
      <c r="C62" s="113">
        <f>-IS!C16</f>
        <v>0</v>
      </c>
      <c r="E62" s="130"/>
      <c r="F62" s="125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</row>
    <row r="63" spans="1:18" x14ac:dyDescent="0.2">
      <c r="A63" s="114">
        <v>4001</v>
      </c>
      <c r="B63" s="115" t="s">
        <v>91</v>
      </c>
      <c r="C63" s="113">
        <f>IS!C19</f>
        <v>0</v>
      </c>
      <c r="E63" s="130"/>
      <c r="F63" s="125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</row>
    <row r="64" spans="1:18" x14ac:dyDescent="0.2">
      <c r="A64" s="114">
        <v>4002</v>
      </c>
      <c r="B64" s="115" t="s">
        <v>9</v>
      </c>
      <c r="C64" s="113">
        <f>IS!C20</f>
        <v>0</v>
      </c>
      <c r="E64" s="130"/>
      <c r="F64" s="125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</row>
    <row r="65" spans="1:18" x14ac:dyDescent="0.2">
      <c r="A65" s="114">
        <v>4101</v>
      </c>
      <c r="B65" s="115" t="s">
        <v>95</v>
      </c>
      <c r="C65" s="113">
        <f>IS!C25</f>
        <v>0</v>
      </c>
      <c r="E65" s="130"/>
      <c r="F65" s="125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</row>
    <row r="66" spans="1:18" x14ac:dyDescent="0.2">
      <c r="A66" s="114">
        <v>4102</v>
      </c>
      <c r="B66" s="115" t="s">
        <v>96</v>
      </c>
      <c r="C66" s="113">
        <f>IS!C26</f>
        <v>0</v>
      </c>
      <c r="E66" s="130"/>
      <c r="F66" s="125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</row>
    <row r="67" spans="1:18" x14ac:dyDescent="0.2">
      <c r="A67" s="114">
        <v>4103</v>
      </c>
      <c r="B67" s="115" t="s">
        <v>97</v>
      </c>
      <c r="C67" s="113">
        <f>IS!C27</f>
        <v>0</v>
      </c>
      <c r="E67" s="130"/>
      <c r="F67" s="125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</row>
    <row r="68" spans="1:18" x14ac:dyDescent="0.2">
      <c r="A68" s="114">
        <v>5001</v>
      </c>
      <c r="B68" s="115" t="s">
        <v>98</v>
      </c>
      <c r="C68" s="113">
        <f>-IS!C32</f>
        <v>0</v>
      </c>
      <c r="E68" s="130"/>
      <c r="F68" s="125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</row>
    <row r="69" spans="1:18" x14ac:dyDescent="0.2">
      <c r="A69" s="114">
        <v>5002</v>
      </c>
      <c r="B69" s="115" t="s">
        <v>99</v>
      </c>
      <c r="C69" s="113">
        <f>-IS!C33</f>
        <v>0</v>
      </c>
      <c r="E69" s="130"/>
      <c r="F69" s="125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</row>
    <row r="70" spans="1:18" x14ac:dyDescent="0.2">
      <c r="A70" s="114">
        <v>5003</v>
      </c>
      <c r="B70" s="115" t="s">
        <v>100</v>
      </c>
      <c r="C70" s="113">
        <f>-IS!C34</f>
        <v>0</v>
      </c>
      <c r="E70" s="130"/>
      <c r="F70" s="125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</row>
    <row r="71" spans="1:18" x14ac:dyDescent="0.2">
      <c r="A71" s="114">
        <v>5004</v>
      </c>
      <c r="B71" s="115" t="s">
        <v>101</v>
      </c>
      <c r="C71" s="113">
        <f>-IS!C35</f>
        <v>0</v>
      </c>
      <c r="E71" s="130"/>
      <c r="F71" s="125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</row>
    <row r="72" spans="1:18" x14ac:dyDescent="0.2">
      <c r="A72" s="114">
        <v>5009</v>
      </c>
      <c r="B72" s="115" t="s">
        <v>102</v>
      </c>
      <c r="C72" s="113">
        <f>-IS!C36</f>
        <v>0</v>
      </c>
      <c r="E72" s="130"/>
      <c r="F72" s="125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</row>
    <row r="73" spans="1:18" x14ac:dyDescent="0.2">
      <c r="A73" s="114">
        <v>5201</v>
      </c>
      <c r="B73" s="115" t="s">
        <v>103</v>
      </c>
      <c r="C73" s="113">
        <f>-IS!C41</f>
        <v>0</v>
      </c>
      <c r="E73" s="130"/>
      <c r="F73" s="125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</row>
    <row r="74" spans="1:18" x14ac:dyDescent="0.2">
      <c r="A74" s="114">
        <v>5202</v>
      </c>
      <c r="B74" s="115" t="s">
        <v>104</v>
      </c>
      <c r="C74" s="113">
        <f>-IS!C42</f>
        <v>0</v>
      </c>
      <c r="E74" s="130"/>
      <c r="F74" s="125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</row>
    <row r="75" spans="1:18" x14ac:dyDescent="0.2">
      <c r="A75" s="114">
        <v>5203</v>
      </c>
      <c r="B75" s="115" t="s">
        <v>105</v>
      </c>
      <c r="C75" s="113">
        <f>-IS!C43</f>
        <v>0</v>
      </c>
      <c r="E75" s="130"/>
      <c r="F75" s="125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</row>
    <row r="76" spans="1:18" x14ac:dyDescent="0.2">
      <c r="A76" s="114">
        <v>5204</v>
      </c>
      <c r="B76" s="115" t="s">
        <v>106</v>
      </c>
      <c r="C76" s="113">
        <f>-IS!C44</f>
        <v>0</v>
      </c>
      <c r="E76" s="130"/>
      <c r="F76" s="125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</row>
    <row r="77" spans="1:18" x14ac:dyDescent="0.2">
      <c r="A77" s="114">
        <v>5211</v>
      </c>
      <c r="B77" s="115" t="s">
        <v>107</v>
      </c>
      <c r="C77" s="113">
        <f>-IS!C45</f>
        <v>0</v>
      </c>
      <c r="E77" s="130"/>
      <c r="F77" s="125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</row>
    <row r="78" spans="1:18" x14ac:dyDescent="0.2">
      <c r="A78" s="114">
        <v>5212</v>
      </c>
      <c r="B78" s="115" t="s">
        <v>108</v>
      </c>
      <c r="C78" s="113">
        <f>-IS!C46</f>
        <v>0</v>
      </c>
      <c r="E78" s="130"/>
      <c r="F78" s="125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</row>
    <row r="79" spans="1:18" x14ac:dyDescent="0.2">
      <c r="A79" s="114">
        <v>5701</v>
      </c>
      <c r="B79" s="115" t="s">
        <v>109</v>
      </c>
      <c r="C79" s="113">
        <f>IS!C50</f>
        <v>0</v>
      </c>
      <c r="E79" s="130"/>
      <c r="F79" s="125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</row>
    <row r="80" spans="1:18" x14ac:dyDescent="0.2">
      <c r="A80" s="114">
        <v>5702</v>
      </c>
      <c r="B80" s="115" t="s">
        <v>110</v>
      </c>
      <c r="C80" s="113">
        <f>IS!C51</f>
        <v>0</v>
      </c>
      <c r="E80" s="130"/>
      <c r="F80" s="125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</row>
    <row r="81" spans="1:18" hidden="1" x14ac:dyDescent="0.2"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1:18" hidden="1" x14ac:dyDescent="0.2">
      <c r="A82" s="116">
        <v>1000000000</v>
      </c>
      <c r="B82" s="116">
        <f t="shared" ref="B82:B88" si="1">ROUNDDOWN(A82*C82,-6)</f>
        <v>20000000</v>
      </c>
      <c r="C82" s="117">
        <v>0.02</v>
      </c>
      <c r="D82" s="61" t="str">
        <f>IF(BUD!$P$16&gt;A82,B82,"")</f>
        <v/>
      </c>
      <c r="E82" s="132"/>
      <c r="F82" s="132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1:18" hidden="1" x14ac:dyDescent="0.2">
      <c r="A83" s="116">
        <f>A82*0.5</f>
        <v>500000000</v>
      </c>
      <c r="B83" s="116">
        <f t="shared" si="1"/>
        <v>15000000</v>
      </c>
      <c r="C83" s="117">
        <v>0.03</v>
      </c>
      <c r="D83" s="60" t="str">
        <f>IF(AND(BUD!$P$16&gt;A83,BUD!$P$16&lt;A82),B83,"")</f>
        <v/>
      </c>
      <c r="E83" s="132"/>
      <c r="F83" s="132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1:18" hidden="1" x14ac:dyDescent="0.2">
      <c r="A84" s="116">
        <f t="shared" ref="A84:A94" si="2">A83*0.5</f>
        <v>250000000</v>
      </c>
      <c r="B84" s="116">
        <f t="shared" si="1"/>
        <v>10000000</v>
      </c>
      <c r="C84" s="117">
        <v>0.04</v>
      </c>
      <c r="D84" s="60" t="str">
        <f>IF(AND(BUD!$P$16&gt;A84,BUD!$P$16&lt;A83),B84,"")</f>
        <v/>
      </c>
      <c r="E84" s="132"/>
      <c r="F84" s="132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1:18" hidden="1" x14ac:dyDescent="0.2">
      <c r="A85" s="116">
        <f t="shared" si="2"/>
        <v>125000000</v>
      </c>
      <c r="B85" s="116">
        <f t="shared" si="1"/>
        <v>6000000</v>
      </c>
      <c r="C85" s="117">
        <v>0.05</v>
      </c>
      <c r="D85" s="60" t="str">
        <f>IF(AND(BUD!$P$16&gt;A85,BUD!$P$16&lt;A84),B85,"")</f>
        <v/>
      </c>
      <c r="E85" s="132"/>
      <c r="F85" s="132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1:18" hidden="1" x14ac:dyDescent="0.2">
      <c r="A86" s="116">
        <f t="shared" si="2"/>
        <v>62500000</v>
      </c>
      <c r="B86" s="116">
        <f t="shared" si="1"/>
        <v>3000000</v>
      </c>
      <c r="C86" s="117">
        <v>0.06</v>
      </c>
      <c r="D86" s="60" t="str">
        <f>IF(AND(BUD!$P$16&gt;A86,BUD!$P$16&lt;A85),B86,"")</f>
        <v/>
      </c>
      <c r="E86" s="132"/>
      <c r="F86" s="132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1:18" hidden="1" x14ac:dyDescent="0.2">
      <c r="A87" s="116">
        <f t="shared" si="2"/>
        <v>31250000</v>
      </c>
      <c r="B87" s="116">
        <f t="shared" si="1"/>
        <v>2000000</v>
      </c>
      <c r="C87" s="117">
        <v>7.0000000000000007E-2</v>
      </c>
      <c r="D87" s="60" t="str">
        <f>IF(AND(BUD!$P$16&gt;A87,BUD!$P$16&lt;A86),B87,"")</f>
        <v/>
      </c>
      <c r="E87" s="132"/>
      <c r="F87" s="132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1:18" hidden="1" x14ac:dyDescent="0.2">
      <c r="A88" s="116">
        <f t="shared" si="2"/>
        <v>15625000</v>
      </c>
      <c r="B88" s="116">
        <f t="shared" si="1"/>
        <v>1000000</v>
      </c>
      <c r="C88" s="117">
        <v>0.08</v>
      </c>
      <c r="D88" s="60" t="str">
        <f>IF(AND(BUD!$P$16&gt;A88,BUD!$P$16&lt;A87),B88,"")</f>
        <v/>
      </c>
      <c r="E88" s="132"/>
      <c r="F88" s="132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1:18" hidden="1" x14ac:dyDescent="0.2">
      <c r="A89" s="116">
        <f t="shared" si="2"/>
        <v>7812500</v>
      </c>
      <c r="B89" s="116">
        <f>ROUNDDOWN(A89*C89,-5)</f>
        <v>700000</v>
      </c>
      <c r="C89" s="117">
        <v>0.09</v>
      </c>
      <c r="D89" s="60" t="str">
        <f>IF(AND(BUD!$P$16&gt;A89,BUD!$P$16&lt;A88),B89,"")</f>
        <v/>
      </c>
      <c r="E89" s="132"/>
      <c r="F89" s="132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1:18" hidden="1" x14ac:dyDescent="0.2">
      <c r="A90" s="116">
        <f t="shared" si="2"/>
        <v>3906250</v>
      </c>
      <c r="B90" s="116">
        <f>ROUNDDOWN(A90*C90,-5)</f>
        <v>300000</v>
      </c>
      <c r="C90" s="117">
        <v>0.1</v>
      </c>
      <c r="D90" s="60" t="str">
        <f>IF(AND(BUD!$P$16&gt;A90,BUD!$P$16&lt;A89),B90,"")</f>
        <v/>
      </c>
      <c r="E90" s="132"/>
      <c r="F90" s="132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1:18" hidden="1" x14ac:dyDescent="0.2">
      <c r="A91" s="116">
        <f t="shared" si="2"/>
        <v>1953125</v>
      </c>
      <c r="B91" s="116">
        <f>ROUNDDOWN(A91*C91,-5)</f>
        <v>200000</v>
      </c>
      <c r="C91" s="117">
        <v>0.11</v>
      </c>
      <c r="D91" s="60" t="str">
        <f>IF(AND(BUD!$P$16&gt;A91,BUD!$P$16&lt;A90),B91,"")</f>
        <v/>
      </c>
      <c r="E91" s="132"/>
      <c r="F91" s="132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1:18" hidden="1" x14ac:dyDescent="0.2">
      <c r="A92" s="116">
        <f t="shared" si="2"/>
        <v>976562.5</v>
      </c>
      <c r="B92" s="116">
        <f>ROUNDDOWN(A92*C92,-5)</f>
        <v>100000</v>
      </c>
      <c r="C92" s="117">
        <v>0.12</v>
      </c>
      <c r="D92" s="60" t="str">
        <f>IF(AND(BUD!$P$16&gt;A92,BUD!$P$16&lt;A91),B92,"")</f>
        <v/>
      </c>
      <c r="E92" s="132"/>
      <c r="F92" s="132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1:18" hidden="1" x14ac:dyDescent="0.2">
      <c r="A93" s="116">
        <f t="shared" si="2"/>
        <v>488281.25</v>
      </c>
      <c r="B93" s="116">
        <f>ROUNDDOWN(A93*C93,-4)</f>
        <v>60000</v>
      </c>
      <c r="C93" s="117">
        <v>0.13</v>
      </c>
      <c r="D93" s="60" t="str">
        <f>IF(AND(BUD!$P$16&gt;A93,BUD!$P$16&lt;A92),B93,"")</f>
        <v/>
      </c>
      <c r="E93" s="132"/>
      <c r="F93" s="132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1:18" hidden="1" x14ac:dyDescent="0.2">
      <c r="A94" s="116">
        <f t="shared" si="2"/>
        <v>244140.625</v>
      </c>
      <c r="B94" s="116">
        <f>ROUNDDOWN(A94*C94,-4)</f>
        <v>30000</v>
      </c>
      <c r="C94" s="117">
        <v>0.14000000000000001</v>
      </c>
      <c r="D94" s="60" t="str">
        <f>IF(AND(BUD!$P$16&gt;A94,BUD!$P$16&lt;A93),B94,"")</f>
        <v/>
      </c>
      <c r="E94" s="132"/>
      <c r="F94" s="132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1:18" hidden="1" x14ac:dyDescent="0.2">
      <c r="A95" s="118" t="s">
        <v>125</v>
      </c>
      <c r="B95" s="116"/>
      <c r="C95" s="117">
        <v>0.15</v>
      </c>
      <c r="D95" s="60">
        <f>IF(BUD!$P$16&lt;A94,ROUNDDOWN(BUD!$P$16*0.15,-3),"")</f>
        <v>0</v>
      </c>
      <c r="E95" s="133"/>
      <c r="F95" s="132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1:18" hidden="1" x14ac:dyDescent="0.2">
      <c r="A96" s="119" t="s">
        <v>126</v>
      </c>
      <c r="B96" s="120"/>
      <c r="C96" s="113">
        <f>MAX(D82:D95)</f>
        <v>0</v>
      </c>
      <c r="E96" s="128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5:18" hidden="1" x14ac:dyDescent="0.2">
      <c r="E97" s="128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</sheetData>
  <sheetProtection password="D415" sheet="1"/>
  <mergeCells count="6">
    <mergeCell ref="A1:B1"/>
    <mergeCell ref="A3:B3"/>
    <mergeCell ref="E1:F1"/>
    <mergeCell ref="E3:F3"/>
    <mergeCell ref="A2:B2"/>
    <mergeCell ref="E2:F2"/>
  </mergeCells>
  <conditionalFormatting sqref="G59:R80">
    <cfRule type="cellIs" dxfId="0" priority="6" stopIfTrue="1" operator="notEqual">
      <formula>""</formula>
    </cfRule>
  </conditionalFormatting>
  <pageMargins left="0.70866141732283472" right="0.70866141732283472" top="0.78740157480314965" bottom="0.78740157480314965" header="0.31496062992125984" footer="0.31496062992125984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CONTROLS</vt:lpstr>
      <vt:lpstr>TITLE</vt:lpstr>
      <vt:lpstr>BS</vt:lpstr>
      <vt:lpstr>IS</vt:lpstr>
      <vt:lpstr>CP ind</vt:lpstr>
      <vt:lpstr>CP dir</vt:lpstr>
      <vt:lpstr>BUD</vt:lpstr>
      <vt:lpstr>BAZL</vt:lpstr>
      <vt:lpstr>BS!Druckbereich</vt:lpstr>
      <vt:lpstr>IS!Druckbereich</vt:lpstr>
      <vt:lpstr>TITLE!Druckbereich</vt:lpstr>
      <vt:lpstr>TITLE!tmBAZL_D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Reto</dc:creator>
  <cp:lastModifiedBy>Kurth Sara BAZL</cp:lastModifiedBy>
  <cp:lastPrinted>2013-04-03T06:33:58Z</cp:lastPrinted>
  <dcterms:created xsi:type="dcterms:W3CDTF">2005-06-30T15:39:35Z</dcterms:created>
  <dcterms:modified xsi:type="dcterms:W3CDTF">2023-12-05T09:47:49Z</dcterms:modified>
</cp:coreProperties>
</file>